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C283E921-7F8F-4C34-9D62-C687D31F9DF1}" xr6:coauthVersionLast="47" xr6:coauthVersionMax="47" xr10:uidLastSave="{00000000-0000-0000-0000-000000000000}"/>
  <bookViews>
    <workbookView xWindow="5640" yWindow="690" windowWidth="32145" windowHeight="18885" xr2:uid="{00000000-000D-0000-FFFF-FFFF00000000}"/>
  </bookViews>
  <sheets>
    <sheet name="Лист1" sheetId="1" r:id="rId1"/>
  </sheets>
  <definedNames>
    <definedName name="_xlnm.Print_Area" localSheetId="0">Лист1!$A$1:$W$18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" l="1"/>
  <c r="D18" i="1"/>
  <c r="F18" i="1" l="1"/>
  <c r="G18" i="1"/>
  <c r="H18" i="1"/>
  <c r="E18" i="1"/>
  <c r="D9" i="1"/>
  <c r="E9" i="1"/>
  <c r="E10" i="1" s="1"/>
  <c r="F9" i="1"/>
  <c r="G9" i="1"/>
  <c r="H9" i="1"/>
  <c r="I9" i="1"/>
  <c r="J9" i="1"/>
  <c r="K9" i="1"/>
  <c r="K10" i="1" s="1"/>
  <c r="L9" i="1"/>
  <c r="M9" i="1"/>
  <c r="N9" i="1"/>
  <c r="O9" i="1"/>
  <c r="P9" i="1"/>
  <c r="Q9" i="1"/>
  <c r="Q10" i="1" s="1"/>
  <c r="R9" i="1"/>
  <c r="S9" i="1"/>
  <c r="T9" i="1"/>
  <c r="U9" i="1"/>
  <c r="V9" i="1"/>
  <c r="W9" i="1"/>
  <c r="W10" i="1" s="1"/>
  <c r="C9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C7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C52" i="1"/>
  <c r="G50" i="1"/>
  <c r="F50" i="1"/>
  <c r="E50" i="1"/>
  <c r="D50" i="1"/>
  <c r="C50" i="1"/>
  <c r="U10" i="1" l="1"/>
  <c r="O10" i="1"/>
  <c r="I10" i="1"/>
  <c r="H10" i="1"/>
  <c r="T10" i="1"/>
  <c r="S10" i="1"/>
  <c r="M10" i="1"/>
  <c r="G10" i="1"/>
  <c r="N10" i="1"/>
  <c r="C10" i="1"/>
  <c r="R10" i="1"/>
  <c r="L10" i="1"/>
  <c r="F10" i="1"/>
  <c r="V10" i="1"/>
  <c r="P10" i="1"/>
  <c r="J10" i="1"/>
  <c r="D10" i="1"/>
  <c r="J41" i="1"/>
  <c r="K41" i="1" s="1"/>
  <c r="L41" i="1" s="1"/>
  <c r="M41" i="1" s="1"/>
  <c r="N41" i="1" s="1"/>
  <c r="O41" i="1" s="1"/>
  <c r="P41" i="1" s="1"/>
  <c r="Q41" i="1" s="1"/>
  <c r="R41" i="1" s="1"/>
  <c r="S41" i="1" s="1"/>
  <c r="T41" i="1" s="1"/>
  <c r="U41" i="1" s="1"/>
  <c r="V41" i="1" s="1"/>
  <c r="W41" i="1" s="1"/>
  <c r="I40" i="1"/>
  <c r="J40" i="1" s="1"/>
  <c r="K40" i="1" s="1"/>
  <c r="L40" i="1" s="1"/>
  <c r="M40" i="1" s="1"/>
  <c r="N40" i="1" s="1"/>
  <c r="O40" i="1" s="1"/>
  <c r="P40" i="1" s="1"/>
  <c r="Q40" i="1" s="1"/>
  <c r="R40" i="1" s="1"/>
  <c r="S40" i="1" s="1"/>
  <c r="T40" i="1" s="1"/>
  <c r="U40" i="1" s="1"/>
  <c r="V40" i="1" s="1"/>
  <c r="W40" i="1" s="1"/>
  <c r="H40" i="1"/>
  <c r="G40" i="1"/>
  <c r="F40" i="1"/>
  <c r="F11" i="1" s="1"/>
  <c r="E40" i="1"/>
  <c r="E11" i="1" s="1"/>
  <c r="D40" i="1"/>
  <c r="D11" i="1" s="1"/>
  <c r="C40" i="1"/>
  <c r="C11" i="1" s="1"/>
  <c r="D39" i="1" l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C39" i="1"/>
  <c r="G37" i="1"/>
  <c r="F37" i="1"/>
  <c r="F8" i="1" s="1"/>
  <c r="E37" i="1"/>
  <c r="E8" i="1" s="1"/>
  <c r="D37" i="1"/>
  <c r="D8" i="1" s="1"/>
  <c r="C37" i="1"/>
  <c r="C8" i="1" s="1"/>
  <c r="H26" i="1" l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G26" i="1"/>
  <c r="J28" i="1"/>
  <c r="K28" i="1" s="1"/>
  <c r="L28" i="1" s="1"/>
  <c r="M28" i="1" s="1"/>
  <c r="N28" i="1" s="1"/>
  <c r="O28" i="1" s="1"/>
  <c r="P28" i="1" s="1"/>
  <c r="Q28" i="1" s="1"/>
  <c r="R28" i="1" s="1"/>
  <c r="S28" i="1" s="1"/>
  <c r="T28" i="1" s="1"/>
  <c r="U28" i="1" s="1"/>
  <c r="V28" i="1" s="1"/>
  <c r="W28" i="1" s="1"/>
  <c r="I27" i="1"/>
  <c r="H27" i="1"/>
  <c r="H11" i="1" s="1"/>
  <c r="G27" i="1"/>
  <c r="G11" i="1" s="1"/>
  <c r="J27" i="1" l="1"/>
  <c r="I11" i="1"/>
  <c r="G24" i="1"/>
  <c r="G8" i="1" s="1"/>
  <c r="K27" i="1" l="1"/>
  <c r="J11" i="1"/>
  <c r="L27" i="1" l="1"/>
  <c r="K11" i="1"/>
  <c r="M27" i="1" l="1"/>
  <c r="L11" i="1"/>
  <c r="N27" i="1" l="1"/>
  <c r="M11" i="1"/>
  <c r="O27" i="1" l="1"/>
  <c r="N11" i="1"/>
  <c r="P27" i="1" l="1"/>
  <c r="O11" i="1"/>
  <c r="Q27" i="1" l="1"/>
  <c r="P11" i="1"/>
  <c r="R27" i="1" l="1"/>
  <c r="Q11" i="1"/>
  <c r="S27" i="1" l="1"/>
  <c r="R11" i="1"/>
  <c r="T27" i="1" l="1"/>
  <c r="S11" i="1"/>
  <c r="U27" i="1" l="1"/>
  <c r="T11" i="1"/>
  <c r="V27" i="1" l="1"/>
  <c r="U11" i="1"/>
  <c r="W27" i="1" l="1"/>
  <c r="W11" i="1" s="1"/>
  <c r="V11" i="1"/>
</calcChain>
</file>

<file path=xl/sharedStrings.xml><?xml version="1.0" encoding="utf-8"?>
<sst xmlns="http://schemas.openxmlformats.org/spreadsheetml/2006/main" count="105" uniqueCount="29">
  <si>
    <t>Ед.изм.</t>
  </si>
  <si>
    <t>Гкал/ч</t>
  </si>
  <si>
    <t>Присоединенная тепловая нагрузка на коллекторах</t>
  </si>
  <si>
    <t>%</t>
  </si>
  <si>
    <t>час/год</t>
  </si>
  <si>
    <t>МВт/тыс.чел</t>
  </si>
  <si>
    <t>1/год</t>
  </si>
  <si>
    <t>Наименование показателя</t>
  </si>
  <si>
    <t>Установленная тепловая мощность</t>
  </si>
  <si>
    <t>Затраты тепла на собственные нужды котельной</t>
  </si>
  <si>
    <t>Котельная по ул. 22-го Партсъезда, 97 ООО "ТГКом"</t>
  </si>
  <si>
    <t>Доля резерва тепловой пощности котельной</t>
  </si>
  <si>
    <t>Отпуск тепловой энергии с коллекторов</t>
  </si>
  <si>
    <t>тыс. Гкал</t>
  </si>
  <si>
    <t>Удельный расход условного топлива на тепловую энергию, отпущенную с коллекторов котельной</t>
  </si>
  <si>
    <t>кг.у.т./Гкал</t>
  </si>
  <si>
    <t>Число часов использования установленной тепловой мощности</t>
  </si>
  <si>
    <t>Удельная установленная тепловая мощность котельной на одного жителя</t>
  </si>
  <si>
    <t>Частота отказов с прекращением теплоснабжения от котельной</t>
  </si>
  <si>
    <t>Относительный средневзвешенный остаточный парковый ресурс котлоагрегатов котельной</t>
  </si>
  <si>
    <t>час</t>
  </si>
  <si>
    <t>Доля автоматизированных котельных без обслуживающего персонала с УТМ меньше/равной 10 Гкал/ч</t>
  </si>
  <si>
    <t>Доля котельных, оборудованных приборами учета</t>
  </si>
  <si>
    <t>Котельная по ул. 30-я Северная, 65/1 ООО "ТГКом"</t>
  </si>
  <si>
    <t>Котельная по ул. Завертяева, 9 корп. 4 ООО "ТГКом"</t>
  </si>
  <si>
    <t>ЕТО №10 ООО "ТГКом"</t>
  </si>
  <si>
    <t>Вспомогательная таблица</t>
  </si>
  <si>
    <t>Таблица 15.29 - Индикаторы, характеризующие динамику функционирования источников тепловой энергии в системах теплоснабжения, образованных на базе котельных в зонах деятельности ЕТО прочих теплоснабжающих организаций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</si>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</sst>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0" fillId="0" borderId="0" xfId="0"/>
    <xf numFmtId="0" fontId="3" fillId="0" borderId="1" xfId="0" applyFont="1" applyBorder="1" applyAlignment="1">
      <alignment horizontal="left" wrapText="1"/>
    </xf>
    <xf numFmtId="0" fontId="2" fillId="0" borderId="1" xfId="0" applyFont="1" applyBorder="1"/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2"/>
  <sheetViews>
    <sheetView tabSelected="1" view="pageBreakPreview" zoomScale="60" zoomScaleNormal="100" workbookViewId="0">
      <pane xSplit="23" ySplit="5" topLeftCell="X6" activePane="bottomRight" state="frozen"/>
      <selection pane="topRight" activeCell="X1" sqref="X1"/>
      <selection pane="bottomLeft" activeCell="A4" sqref="A4"/>
      <selection pane="bottomRight" activeCell="AG31" sqref="AG31"/>
    </sheetView>
  </sheetViews>
  <sheetFormatPr defaultRowHeight="15" x14ac:dyDescent="0.25"/>
  <cols>
    <col min="1" max="1" width="38.28515625" customWidth="1"/>
    <col min="2" max="2" width="13.28515625" customWidth="1"/>
  </cols>
  <sheetData>
    <row r="1" spans="1:23" x14ac:dyDescent="0.25">
      <c r="W1" s="29" t="s">
        <v>28</v>
      </c>
    </row>
    <row r="3" spans="1:23" x14ac:dyDescent="0.25">
      <c r="A3" s="18" t="s">
        <v>27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5" spans="1:23" x14ac:dyDescent="0.25">
      <c r="A5" s="1" t="s">
        <v>7</v>
      </c>
      <c r="B5" s="1" t="s">
        <v>0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  <c r="I5" s="1">
        <v>2026</v>
      </c>
      <c r="J5" s="1">
        <v>2027</v>
      </c>
      <c r="K5" s="1">
        <v>2028</v>
      </c>
      <c r="L5" s="1">
        <v>2029</v>
      </c>
      <c r="M5" s="1">
        <v>2030</v>
      </c>
      <c r="N5" s="1">
        <v>2031</v>
      </c>
      <c r="O5" s="1">
        <v>2032</v>
      </c>
      <c r="P5" s="1">
        <v>2033</v>
      </c>
      <c r="Q5" s="1">
        <v>2034</v>
      </c>
      <c r="R5" s="1">
        <v>2035</v>
      </c>
      <c r="S5" s="1">
        <v>2036</v>
      </c>
      <c r="T5" s="1">
        <v>2037</v>
      </c>
      <c r="U5" s="1">
        <v>2038</v>
      </c>
      <c r="V5" s="1">
        <v>2039</v>
      </c>
      <c r="W5" s="1">
        <v>2040</v>
      </c>
    </row>
    <row r="6" spans="1:23" x14ac:dyDescent="0.25">
      <c r="A6" s="24" t="s">
        <v>25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6"/>
    </row>
    <row r="7" spans="1:23" x14ac:dyDescent="0.25">
      <c r="A7" s="4" t="s">
        <v>8</v>
      </c>
      <c r="B7" s="3" t="s">
        <v>1</v>
      </c>
      <c r="C7" s="5">
        <f>C23+C36+C49</f>
        <v>46.019999999999996</v>
      </c>
      <c r="D7" s="5">
        <f t="shared" ref="D7:W7" si="0">D23+D36+D49</f>
        <v>46.019999999999996</v>
      </c>
      <c r="E7" s="5">
        <f t="shared" si="0"/>
        <v>46.019999999999996</v>
      </c>
      <c r="F7" s="5">
        <f t="shared" si="0"/>
        <v>46.019999999999996</v>
      </c>
      <c r="G7" s="5">
        <f t="shared" si="0"/>
        <v>364.22</v>
      </c>
      <c r="H7" s="5">
        <f t="shared" si="0"/>
        <v>364.22</v>
      </c>
      <c r="I7" s="5">
        <f t="shared" si="0"/>
        <v>364.22</v>
      </c>
      <c r="J7" s="5">
        <f t="shared" si="0"/>
        <v>364.22</v>
      </c>
      <c r="K7" s="5">
        <f t="shared" si="0"/>
        <v>364.22</v>
      </c>
      <c r="L7" s="5">
        <f t="shared" si="0"/>
        <v>364.22</v>
      </c>
      <c r="M7" s="5">
        <f t="shared" si="0"/>
        <v>364.22</v>
      </c>
      <c r="N7" s="5">
        <f t="shared" si="0"/>
        <v>364.22</v>
      </c>
      <c r="O7" s="5">
        <f t="shared" si="0"/>
        <v>364.22</v>
      </c>
      <c r="P7" s="5">
        <f t="shared" si="0"/>
        <v>364.22</v>
      </c>
      <c r="Q7" s="5">
        <f t="shared" si="0"/>
        <v>364.22</v>
      </c>
      <c r="R7" s="5">
        <f t="shared" si="0"/>
        <v>364.22</v>
      </c>
      <c r="S7" s="5">
        <f t="shared" si="0"/>
        <v>364.22</v>
      </c>
      <c r="T7" s="5">
        <f t="shared" si="0"/>
        <v>364.22</v>
      </c>
      <c r="U7" s="5">
        <f t="shared" si="0"/>
        <v>364.22</v>
      </c>
      <c r="V7" s="5">
        <f t="shared" si="0"/>
        <v>364.22</v>
      </c>
      <c r="W7" s="5">
        <f t="shared" si="0"/>
        <v>364.22</v>
      </c>
    </row>
    <row r="8" spans="1:23" ht="30" x14ac:dyDescent="0.25">
      <c r="A8" s="4" t="s">
        <v>9</v>
      </c>
      <c r="B8" s="3" t="s">
        <v>1</v>
      </c>
      <c r="C8" s="5">
        <f>C24+C37+C50</f>
        <v>1.1588593109992005</v>
      </c>
      <c r="D8" s="5">
        <f t="shared" ref="D8:W8" si="1">D24+D37+D50</f>
        <v>1.3441390272775351</v>
      </c>
      <c r="E8" s="5">
        <f t="shared" si="1"/>
        <v>1.2987206742110637</v>
      </c>
      <c r="F8" s="5">
        <f t="shared" si="1"/>
        <v>1.0520982240689933</v>
      </c>
      <c r="G8" s="5">
        <f t="shared" si="1"/>
        <v>3.875641833341779</v>
      </c>
      <c r="H8" s="5">
        <f t="shared" si="1"/>
        <v>3.6063057220743486</v>
      </c>
      <c r="I8" s="5">
        <f t="shared" si="1"/>
        <v>3.6063057220743486</v>
      </c>
      <c r="J8" s="5">
        <f t="shared" si="1"/>
        <v>3.6063057220743486</v>
      </c>
      <c r="K8" s="5">
        <f t="shared" si="1"/>
        <v>3.6063057220743486</v>
      </c>
      <c r="L8" s="5">
        <f t="shared" si="1"/>
        <v>3.6063057220743486</v>
      </c>
      <c r="M8" s="5">
        <f t="shared" si="1"/>
        <v>3.6063057220743486</v>
      </c>
      <c r="N8" s="5">
        <f t="shared" si="1"/>
        <v>3.6063057220743486</v>
      </c>
      <c r="O8" s="5">
        <f t="shared" si="1"/>
        <v>3.6063057220743486</v>
      </c>
      <c r="P8" s="5">
        <f t="shared" si="1"/>
        <v>3.6063057220743486</v>
      </c>
      <c r="Q8" s="5">
        <f t="shared" si="1"/>
        <v>3.6063057220743486</v>
      </c>
      <c r="R8" s="5">
        <f t="shared" si="1"/>
        <v>3.6063057220743486</v>
      </c>
      <c r="S8" s="5">
        <f t="shared" si="1"/>
        <v>3.6063057220743486</v>
      </c>
      <c r="T8" s="5">
        <f t="shared" si="1"/>
        <v>3.6063057220743486</v>
      </c>
      <c r="U8" s="5">
        <f t="shared" si="1"/>
        <v>3.6063057220743486</v>
      </c>
      <c r="V8" s="5">
        <f t="shared" si="1"/>
        <v>3.6063057220743486</v>
      </c>
      <c r="W8" s="5">
        <f t="shared" si="1"/>
        <v>3.6063057220743486</v>
      </c>
    </row>
    <row r="9" spans="1:23" ht="30" x14ac:dyDescent="0.25">
      <c r="A9" s="4" t="s">
        <v>2</v>
      </c>
      <c r="B9" s="3" t="s">
        <v>1</v>
      </c>
      <c r="C9" s="5">
        <f>C25+C38+C51</f>
        <v>34.710681425847667</v>
      </c>
      <c r="D9" s="5">
        <f t="shared" ref="D9:W9" si="2">D25+D38+D51</f>
        <v>34.632438577445129</v>
      </c>
      <c r="E9" s="5">
        <f t="shared" si="2"/>
        <v>34.290214762001391</v>
      </c>
      <c r="F9" s="5">
        <f t="shared" si="2"/>
        <v>34.175551248752065</v>
      </c>
      <c r="G9" s="5">
        <f t="shared" si="2"/>
        <v>181.27544358910589</v>
      </c>
      <c r="H9" s="5">
        <f t="shared" si="2"/>
        <v>180.97699221980963</v>
      </c>
      <c r="I9" s="5">
        <f t="shared" si="2"/>
        <v>181.41043680053539</v>
      </c>
      <c r="J9" s="5">
        <f t="shared" si="2"/>
        <v>181.41043680053539</v>
      </c>
      <c r="K9" s="5">
        <f t="shared" si="2"/>
        <v>181.41043680053539</v>
      </c>
      <c r="L9" s="5">
        <f t="shared" si="2"/>
        <v>181.41043680053539</v>
      </c>
      <c r="M9" s="5">
        <f t="shared" si="2"/>
        <v>181.41043680053539</v>
      </c>
      <c r="N9" s="5">
        <f t="shared" si="2"/>
        <v>181.41043680053539</v>
      </c>
      <c r="O9" s="5">
        <f t="shared" si="2"/>
        <v>181.41043680053539</v>
      </c>
      <c r="P9" s="5">
        <f t="shared" si="2"/>
        <v>181.41043680053539</v>
      </c>
      <c r="Q9" s="5">
        <f t="shared" si="2"/>
        <v>181.41043680053539</v>
      </c>
      <c r="R9" s="5">
        <f t="shared" si="2"/>
        <v>181.41043680053539</v>
      </c>
      <c r="S9" s="5">
        <f t="shared" si="2"/>
        <v>181.41043680053539</v>
      </c>
      <c r="T9" s="5">
        <f t="shared" si="2"/>
        <v>181.41043680053539</v>
      </c>
      <c r="U9" s="5">
        <f t="shared" si="2"/>
        <v>181.41043680053539</v>
      </c>
      <c r="V9" s="5">
        <f t="shared" si="2"/>
        <v>181.41043680053539</v>
      </c>
      <c r="W9" s="5">
        <f t="shared" si="2"/>
        <v>181.41043680053539</v>
      </c>
    </row>
    <row r="10" spans="1:23" ht="30" x14ac:dyDescent="0.25">
      <c r="A10" s="4" t="s">
        <v>11</v>
      </c>
      <c r="B10" s="3" t="s">
        <v>3</v>
      </c>
      <c r="C10" s="2">
        <f>100-C9/C7*100</f>
        <v>24.574790469692147</v>
      </c>
      <c r="D10" s="2">
        <f t="shared" ref="D10:W10" si="3">100-D9/D7*100</f>
        <v>24.74480969699016</v>
      </c>
      <c r="E10" s="2">
        <f t="shared" si="3"/>
        <v>25.488451190783593</v>
      </c>
      <c r="F10" s="2">
        <f t="shared" si="3"/>
        <v>25.737611367335788</v>
      </c>
      <c r="G10" s="2">
        <f t="shared" si="3"/>
        <v>50.229135250918162</v>
      </c>
      <c r="H10" s="2">
        <f t="shared" si="3"/>
        <v>50.311077859587719</v>
      </c>
      <c r="I10" s="2">
        <f t="shared" si="3"/>
        <v>50.192071604926866</v>
      </c>
      <c r="J10" s="2">
        <f t="shared" si="3"/>
        <v>50.192071604926866</v>
      </c>
      <c r="K10" s="2">
        <f t="shared" si="3"/>
        <v>50.192071604926866</v>
      </c>
      <c r="L10" s="2">
        <f t="shared" si="3"/>
        <v>50.192071604926866</v>
      </c>
      <c r="M10" s="2">
        <f t="shared" si="3"/>
        <v>50.192071604926866</v>
      </c>
      <c r="N10" s="2">
        <f t="shared" si="3"/>
        <v>50.192071604926866</v>
      </c>
      <c r="O10" s="2">
        <f t="shared" si="3"/>
        <v>50.192071604926866</v>
      </c>
      <c r="P10" s="2">
        <f t="shared" si="3"/>
        <v>50.192071604926866</v>
      </c>
      <c r="Q10" s="2">
        <f t="shared" si="3"/>
        <v>50.192071604926866</v>
      </c>
      <c r="R10" s="2">
        <f t="shared" si="3"/>
        <v>50.192071604926866</v>
      </c>
      <c r="S10" s="2">
        <f t="shared" si="3"/>
        <v>50.192071604926866</v>
      </c>
      <c r="T10" s="2">
        <f t="shared" si="3"/>
        <v>50.192071604926866</v>
      </c>
      <c r="U10" s="2">
        <f t="shared" si="3"/>
        <v>50.192071604926866</v>
      </c>
      <c r="V10" s="2">
        <f t="shared" si="3"/>
        <v>50.192071604926866</v>
      </c>
      <c r="W10" s="2">
        <f t="shared" si="3"/>
        <v>50.192071604926866</v>
      </c>
    </row>
    <row r="11" spans="1:23" ht="30" x14ac:dyDescent="0.25">
      <c r="A11" s="4" t="s">
        <v>12</v>
      </c>
      <c r="B11" s="3" t="s">
        <v>13</v>
      </c>
      <c r="C11" s="5">
        <f>C27+C40+C53</f>
        <v>82.939270301480605</v>
      </c>
      <c r="D11" s="5">
        <f t="shared" ref="D11:W11" si="4">D27+D40+D53</f>
        <v>90.686420210107102</v>
      </c>
      <c r="E11" s="5">
        <f t="shared" si="4"/>
        <v>85.919487462348101</v>
      </c>
      <c r="F11" s="5">
        <f t="shared" si="4"/>
        <v>85.097629442128294</v>
      </c>
      <c r="G11" s="5">
        <f t="shared" si="4"/>
        <v>502.54217522318027</v>
      </c>
      <c r="H11" s="5">
        <f t="shared" si="4"/>
        <v>506.71651315311715</v>
      </c>
      <c r="I11" s="5">
        <f t="shared" si="4"/>
        <v>510.81870000000004</v>
      </c>
      <c r="J11" s="5">
        <f t="shared" si="4"/>
        <v>510.81870000000004</v>
      </c>
      <c r="K11" s="5">
        <f t="shared" si="4"/>
        <v>510.81870000000004</v>
      </c>
      <c r="L11" s="5">
        <f t="shared" si="4"/>
        <v>510.81870000000004</v>
      </c>
      <c r="M11" s="5">
        <f t="shared" si="4"/>
        <v>510.81870000000004</v>
      </c>
      <c r="N11" s="5">
        <f t="shared" si="4"/>
        <v>510.81870000000004</v>
      </c>
      <c r="O11" s="5">
        <f t="shared" si="4"/>
        <v>510.81870000000004</v>
      </c>
      <c r="P11" s="5">
        <f t="shared" si="4"/>
        <v>510.81870000000004</v>
      </c>
      <c r="Q11" s="5">
        <f t="shared" si="4"/>
        <v>510.81870000000004</v>
      </c>
      <c r="R11" s="5">
        <f t="shared" si="4"/>
        <v>510.81870000000004</v>
      </c>
      <c r="S11" s="5">
        <f t="shared" si="4"/>
        <v>510.81870000000004</v>
      </c>
      <c r="T11" s="5">
        <f t="shared" si="4"/>
        <v>510.81870000000004</v>
      </c>
      <c r="U11" s="5">
        <f t="shared" si="4"/>
        <v>510.81870000000004</v>
      </c>
      <c r="V11" s="5">
        <f t="shared" si="4"/>
        <v>510.81870000000004</v>
      </c>
      <c r="W11" s="5">
        <f t="shared" si="4"/>
        <v>510.81870000000004</v>
      </c>
    </row>
    <row r="12" spans="1:23" ht="45" x14ac:dyDescent="0.25">
      <c r="A12" s="4" t="s">
        <v>14</v>
      </c>
      <c r="B12" s="3" t="s">
        <v>15</v>
      </c>
      <c r="C12" s="5">
        <v>168.68613062913809</v>
      </c>
      <c r="D12" s="9">
        <v>169.47507133818536</v>
      </c>
      <c r="E12" s="9">
        <v>169.5439251720021</v>
      </c>
      <c r="F12" s="9">
        <v>166.1990376113738</v>
      </c>
      <c r="G12" s="9">
        <v>163.55212003001111</v>
      </c>
      <c r="H12" s="9">
        <v>163.64720248938033</v>
      </c>
      <c r="I12" s="9">
        <v>163.62202036018033</v>
      </c>
      <c r="J12" s="9">
        <v>163.62202036018033</v>
      </c>
      <c r="K12" s="9">
        <v>163.62202036018033</v>
      </c>
      <c r="L12" s="9">
        <v>163.62202036018033</v>
      </c>
      <c r="M12" s="9">
        <v>163.62202036018033</v>
      </c>
      <c r="N12" s="9">
        <v>163.62202036018033</v>
      </c>
      <c r="O12" s="9">
        <v>163.62202036018033</v>
      </c>
      <c r="P12" s="9">
        <v>163.62202036018033</v>
      </c>
      <c r="Q12" s="9">
        <v>163.62202036018033</v>
      </c>
      <c r="R12" s="9">
        <v>163.62202036018033</v>
      </c>
      <c r="S12" s="9">
        <v>163.62202036018033</v>
      </c>
      <c r="T12" s="9">
        <v>163.62202036018033</v>
      </c>
      <c r="U12" s="9">
        <v>163.62202036018033</v>
      </c>
      <c r="V12" s="9">
        <v>163.62202036018033</v>
      </c>
      <c r="W12" s="9">
        <v>163.62202036018033</v>
      </c>
    </row>
    <row r="13" spans="1:23" ht="30" x14ac:dyDescent="0.25">
      <c r="A13" s="4" t="s">
        <v>16</v>
      </c>
      <c r="B13" s="3" t="s">
        <v>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ht="30" x14ac:dyDescent="0.25">
      <c r="A14" s="4" t="s">
        <v>17</v>
      </c>
      <c r="B14" s="3" t="s">
        <v>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ht="30" x14ac:dyDescent="0.25">
      <c r="A15" s="4" t="s">
        <v>18</v>
      </c>
      <c r="B15" s="3" t="s">
        <v>6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</row>
    <row r="16" spans="1:23" ht="45" x14ac:dyDescent="0.25">
      <c r="A16" s="4" t="s">
        <v>19</v>
      </c>
      <c r="B16" s="3" t="s">
        <v>20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ht="45" x14ac:dyDescent="0.25">
      <c r="A17" s="4" t="s">
        <v>21</v>
      </c>
      <c r="B17" s="3" t="s">
        <v>3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</row>
    <row r="18" spans="1:23" ht="30" x14ac:dyDescent="0.25">
      <c r="A18" s="4" t="s">
        <v>22</v>
      </c>
      <c r="B18" s="3" t="s">
        <v>3</v>
      </c>
      <c r="C18" s="2">
        <f t="shared" ref="C18:D18" si="5">2/3*100</f>
        <v>66.666666666666657</v>
      </c>
      <c r="D18" s="2">
        <f t="shared" si="5"/>
        <v>66.666666666666657</v>
      </c>
      <c r="E18" s="2">
        <f>2/3*100</f>
        <v>66.666666666666657</v>
      </c>
      <c r="F18" s="2">
        <f t="shared" ref="F18:H18" si="6">2/3*100</f>
        <v>66.666666666666657</v>
      </c>
      <c r="G18" s="2">
        <f t="shared" si="6"/>
        <v>66.666666666666657</v>
      </c>
      <c r="H18" s="2">
        <f t="shared" si="6"/>
        <v>66.666666666666657</v>
      </c>
      <c r="I18" s="9">
        <v>100</v>
      </c>
      <c r="J18" s="9">
        <v>100</v>
      </c>
      <c r="K18" s="9">
        <v>100</v>
      </c>
      <c r="L18" s="9">
        <v>100</v>
      </c>
      <c r="M18" s="9">
        <v>100</v>
      </c>
      <c r="N18" s="9">
        <v>100</v>
      </c>
      <c r="O18" s="9">
        <v>100</v>
      </c>
      <c r="P18" s="9">
        <v>100</v>
      </c>
      <c r="Q18" s="9">
        <v>100</v>
      </c>
      <c r="R18" s="9">
        <v>100</v>
      </c>
      <c r="S18" s="9">
        <v>100</v>
      </c>
      <c r="T18" s="9">
        <v>100</v>
      </c>
      <c r="U18" s="9">
        <v>100</v>
      </c>
      <c r="V18" s="9">
        <v>100</v>
      </c>
      <c r="W18" s="9">
        <v>100</v>
      </c>
    </row>
    <row r="19" spans="1:23" x14ac:dyDescent="0.25">
      <c r="A19" s="6"/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 x14ac:dyDescent="0.25">
      <c r="A20" s="6"/>
      <c r="B20" s="7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 x14ac:dyDescent="0.25">
      <c r="A21" s="27" t="s">
        <v>26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</row>
    <row r="22" spans="1:23" x14ac:dyDescent="0.25">
      <c r="A22" s="19" t="s">
        <v>10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x14ac:dyDescent="0.25">
      <c r="A23" s="10" t="s">
        <v>8</v>
      </c>
      <c r="B23" s="11" t="s">
        <v>1</v>
      </c>
      <c r="C23" s="12"/>
      <c r="D23" s="12"/>
      <c r="E23" s="12"/>
      <c r="F23" s="12"/>
      <c r="G23" s="13">
        <v>318.2</v>
      </c>
      <c r="H23" s="13">
        <v>318.2</v>
      </c>
      <c r="I23" s="13">
        <v>318.2</v>
      </c>
      <c r="J23" s="13">
        <v>318.2</v>
      </c>
      <c r="K23" s="13">
        <v>318.2</v>
      </c>
      <c r="L23" s="13">
        <v>318.2</v>
      </c>
      <c r="M23" s="13">
        <v>318.2</v>
      </c>
      <c r="N23" s="13">
        <v>318.2</v>
      </c>
      <c r="O23" s="13">
        <v>318.2</v>
      </c>
      <c r="P23" s="13">
        <v>318.2</v>
      </c>
      <c r="Q23" s="13">
        <v>318.2</v>
      </c>
      <c r="R23" s="13">
        <v>318.2</v>
      </c>
      <c r="S23" s="13">
        <v>318.2</v>
      </c>
      <c r="T23" s="13">
        <v>318.2</v>
      </c>
      <c r="U23" s="13">
        <v>318.2</v>
      </c>
      <c r="V23" s="13">
        <v>318.2</v>
      </c>
      <c r="W23" s="13">
        <v>318.2</v>
      </c>
    </row>
    <row r="24" spans="1:23" ht="30" x14ac:dyDescent="0.25">
      <c r="A24" s="10" t="s">
        <v>9</v>
      </c>
      <c r="B24" s="11" t="s">
        <v>1</v>
      </c>
      <c r="C24" s="12"/>
      <c r="D24" s="12"/>
      <c r="E24" s="12"/>
      <c r="F24" s="12"/>
      <c r="G24" s="13">
        <f>22174.805/8448</f>
        <v>2.6248585464015153</v>
      </c>
      <c r="H24" s="13">
        <v>2.6929011666584883</v>
      </c>
      <c r="I24" s="13">
        <v>2.6929011666584883</v>
      </c>
      <c r="J24" s="13">
        <v>2.6929011666584883</v>
      </c>
      <c r="K24" s="13">
        <v>2.6929011666584883</v>
      </c>
      <c r="L24" s="13">
        <v>2.6929011666584883</v>
      </c>
      <c r="M24" s="13">
        <v>2.6929011666584883</v>
      </c>
      <c r="N24" s="13">
        <v>2.6929011666584883</v>
      </c>
      <c r="O24" s="13">
        <v>2.6929011666584883</v>
      </c>
      <c r="P24" s="13">
        <v>2.6929011666584883</v>
      </c>
      <c r="Q24" s="13">
        <v>2.6929011666584883</v>
      </c>
      <c r="R24" s="13">
        <v>2.6929011666584883</v>
      </c>
      <c r="S24" s="13">
        <v>2.6929011666584883</v>
      </c>
      <c r="T24" s="13">
        <v>2.6929011666584883</v>
      </c>
      <c r="U24" s="13">
        <v>2.6929011666584883</v>
      </c>
      <c r="V24" s="13">
        <v>2.6929011666584883</v>
      </c>
      <c r="W24" s="13">
        <v>2.6929011666584883</v>
      </c>
    </row>
    <row r="25" spans="1:23" ht="30" x14ac:dyDescent="0.25">
      <c r="A25" s="10" t="s">
        <v>2</v>
      </c>
      <c r="B25" s="11" t="s">
        <v>1</v>
      </c>
      <c r="C25" s="12"/>
      <c r="D25" s="12"/>
      <c r="E25" s="12"/>
      <c r="F25" s="12"/>
      <c r="G25" s="14">
        <v>147.26473469459688</v>
      </c>
      <c r="H25" s="14">
        <v>145.54892869204556</v>
      </c>
      <c r="I25" s="14">
        <v>146.33759658461685</v>
      </c>
      <c r="J25" s="14">
        <v>146.33759658461685</v>
      </c>
      <c r="K25" s="14">
        <v>146.33759658461685</v>
      </c>
      <c r="L25" s="14">
        <v>146.33759658461685</v>
      </c>
      <c r="M25" s="14">
        <v>146.33759658461685</v>
      </c>
      <c r="N25" s="14">
        <v>146.33759658461685</v>
      </c>
      <c r="O25" s="14">
        <v>146.33759658461685</v>
      </c>
      <c r="P25" s="14">
        <v>146.33759658461685</v>
      </c>
      <c r="Q25" s="14">
        <v>146.33759658461685</v>
      </c>
      <c r="R25" s="14">
        <v>146.33759658461685</v>
      </c>
      <c r="S25" s="14">
        <v>146.33759658461685</v>
      </c>
      <c r="T25" s="14">
        <v>146.33759658461685</v>
      </c>
      <c r="U25" s="14">
        <v>146.33759658461685</v>
      </c>
      <c r="V25" s="14">
        <v>146.33759658461685</v>
      </c>
      <c r="W25" s="14">
        <v>146.33759658461685</v>
      </c>
    </row>
    <row r="26" spans="1:23" ht="30" x14ac:dyDescent="0.25">
      <c r="A26" s="10" t="s">
        <v>11</v>
      </c>
      <c r="B26" s="11" t="s">
        <v>3</v>
      </c>
      <c r="C26" s="12"/>
      <c r="D26" s="12"/>
      <c r="E26" s="12"/>
      <c r="F26" s="12"/>
      <c r="G26" s="12">
        <f>100-G25/G23*100</f>
        <v>53.71944227071122</v>
      </c>
      <c r="H26" s="12">
        <f t="shared" ref="H26:W26" si="7">100-H25/H23*100</f>
        <v>54.258664773084355</v>
      </c>
      <c r="I26" s="12">
        <f t="shared" si="7"/>
        <v>54.010811884155608</v>
      </c>
      <c r="J26" s="12">
        <f t="shared" si="7"/>
        <v>54.010811884155608</v>
      </c>
      <c r="K26" s="12">
        <f t="shared" si="7"/>
        <v>54.010811884155608</v>
      </c>
      <c r="L26" s="12">
        <f t="shared" si="7"/>
        <v>54.010811884155608</v>
      </c>
      <c r="M26" s="12">
        <f t="shared" si="7"/>
        <v>54.010811884155608</v>
      </c>
      <c r="N26" s="12">
        <f t="shared" si="7"/>
        <v>54.010811884155608</v>
      </c>
      <c r="O26" s="12">
        <f t="shared" si="7"/>
        <v>54.010811884155608</v>
      </c>
      <c r="P26" s="12">
        <f t="shared" si="7"/>
        <v>54.010811884155608</v>
      </c>
      <c r="Q26" s="12">
        <f t="shared" si="7"/>
        <v>54.010811884155608</v>
      </c>
      <c r="R26" s="12">
        <f t="shared" si="7"/>
        <v>54.010811884155608</v>
      </c>
      <c r="S26" s="12">
        <f t="shared" si="7"/>
        <v>54.010811884155608</v>
      </c>
      <c r="T26" s="12">
        <f t="shared" si="7"/>
        <v>54.010811884155608</v>
      </c>
      <c r="U26" s="12">
        <f t="shared" si="7"/>
        <v>54.010811884155608</v>
      </c>
      <c r="V26" s="12">
        <f t="shared" si="7"/>
        <v>54.010811884155608</v>
      </c>
      <c r="W26" s="12">
        <f t="shared" si="7"/>
        <v>54.010811884155608</v>
      </c>
    </row>
    <row r="27" spans="1:23" ht="30" x14ac:dyDescent="0.25">
      <c r="A27" s="10" t="s">
        <v>12</v>
      </c>
      <c r="B27" s="11" t="s">
        <v>13</v>
      </c>
      <c r="C27" s="12"/>
      <c r="D27" s="12"/>
      <c r="E27" s="12"/>
      <c r="F27" s="12"/>
      <c r="G27" s="12">
        <f>415772.980489491/1000</f>
        <v>415.77298048949103</v>
      </c>
      <c r="H27" s="12">
        <f>(400774.023906361+18402.367)/1000</f>
        <v>419.17639090636106</v>
      </c>
      <c r="I27" s="12">
        <f>347.6+72.5239</f>
        <v>420.12390000000005</v>
      </c>
      <c r="J27" s="12">
        <f>I27</f>
        <v>420.12390000000005</v>
      </c>
      <c r="K27" s="12">
        <f t="shared" ref="K27:W28" si="8">J27</f>
        <v>420.12390000000005</v>
      </c>
      <c r="L27" s="12">
        <f t="shared" si="8"/>
        <v>420.12390000000005</v>
      </c>
      <c r="M27" s="12">
        <f t="shared" si="8"/>
        <v>420.12390000000005</v>
      </c>
      <c r="N27" s="12">
        <f t="shared" si="8"/>
        <v>420.12390000000005</v>
      </c>
      <c r="O27" s="12">
        <f t="shared" si="8"/>
        <v>420.12390000000005</v>
      </c>
      <c r="P27" s="12">
        <f t="shared" si="8"/>
        <v>420.12390000000005</v>
      </c>
      <c r="Q27" s="12">
        <f t="shared" si="8"/>
        <v>420.12390000000005</v>
      </c>
      <c r="R27" s="12">
        <f t="shared" si="8"/>
        <v>420.12390000000005</v>
      </c>
      <c r="S27" s="12">
        <f t="shared" si="8"/>
        <v>420.12390000000005</v>
      </c>
      <c r="T27" s="12">
        <f t="shared" si="8"/>
        <v>420.12390000000005</v>
      </c>
      <c r="U27" s="12">
        <f t="shared" si="8"/>
        <v>420.12390000000005</v>
      </c>
      <c r="V27" s="12">
        <f t="shared" si="8"/>
        <v>420.12390000000005</v>
      </c>
      <c r="W27" s="12">
        <f t="shared" si="8"/>
        <v>420.12390000000005</v>
      </c>
    </row>
    <row r="28" spans="1:23" ht="45" x14ac:dyDescent="0.25">
      <c r="A28" s="10" t="s">
        <v>14</v>
      </c>
      <c r="B28" s="11" t="s">
        <v>15</v>
      </c>
      <c r="C28" s="12"/>
      <c r="D28" s="12"/>
      <c r="E28" s="12"/>
      <c r="F28" s="12"/>
      <c r="G28" s="12">
        <v>163.4</v>
      </c>
      <c r="H28" s="12">
        <v>163.23103919165584</v>
      </c>
      <c r="I28" s="12">
        <v>163.19939779776229</v>
      </c>
      <c r="J28" s="12">
        <f>I28</f>
        <v>163.19939779776229</v>
      </c>
      <c r="K28" s="12">
        <f t="shared" si="8"/>
        <v>163.19939779776229</v>
      </c>
      <c r="L28" s="12">
        <f t="shared" si="8"/>
        <v>163.19939779776229</v>
      </c>
      <c r="M28" s="12">
        <f t="shared" si="8"/>
        <v>163.19939779776229</v>
      </c>
      <c r="N28" s="12">
        <f t="shared" si="8"/>
        <v>163.19939779776229</v>
      </c>
      <c r="O28" s="12">
        <f t="shared" si="8"/>
        <v>163.19939779776229</v>
      </c>
      <c r="P28" s="12">
        <f t="shared" si="8"/>
        <v>163.19939779776229</v>
      </c>
      <c r="Q28" s="12">
        <f t="shared" si="8"/>
        <v>163.19939779776229</v>
      </c>
      <c r="R28" s="12">
        <f t="shared" si="8"/>
        <v>163.19939779776229</v>
      </c>
      <c r="S28" s="12">
        <f t="shared" si="8"/>
        <v>163.19939779776229</v>
      </c>
      <c r="T28" s="12">
        <f t="shared" si="8"/>
        <v>163.19939779776229</v>
      </c>
      <c r="U28" s="12">
        <f t="shared" si="8"/>
        <v>163.19939779776229</v>
      </c>
      <c r="V28" s="12">
        <f t="shared" si="8"/>
        <v>163.19939779776229</v>
      </c>
      <c r="W28" s="12">
        <f t="shared" si="8"/>
        <v>163.19939779776229</v>
      </c>
    </row>
    <row r="29" spans="1:23" ht="30" x14ac:dyDescent="0.25">
      <c r="A29" s="10" t="s">
        <v>16</v>
      </c>
      <c r="B29" s="11" t="s">
        <v>4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</row>
    <row r="30" spans="1:23" ht="30" x14ac:dyDescent="0.25">
      <c r="A30" s="10" t="s">
        <v>17</v>
      </c>
      <c r="B30" s="11" t="s">
        <v>5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</row>
    <row r="31" spans="1:23" ht="30" x14ac:dyDescent="0.25">
      <c r="A31" s="10" t="s">
        <v>18</v>
      </c>
      <c r="B31" s="11" t="s">
        <v>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</row>
    <row r="32" spans="1:23" ht="45" x14ac:dyDescent="0.25">
      <c r="A32" s="10" t="s">
        <v>19</v>
      </c>
      <c r="B32" s="11" t="s">
        <v>20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</row>
    <row r="33" spans="1:23" ht="45" x14ac:dyDescent="0.25">
      <c r="A33" s="10" t="s">
        <v>21</v>
      </c>
      <c r="B33" s="11" t="s">
        <v>3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</row>
    <row r="34" spans="1:23" ht="30" x14ac:dyDescent="0.25">
      <c r="A34" s="10" t="s">
        <v>22</v>
      </c>
      <c r="B34" s="11" t="s">
        <v>3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</row>
    <row r="35" spans="1:23" x14ac:dyDescent="0.25">
      <c r="A35" s="21" t="s">
        <v>23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3"/>
    </row>
    <row r="36" spans="1:23" x14ac:dyDescent="0.25">
      <c r="A36" s="10" t="s">
        <v>8</v>
      </c>
      <c r="B36" s="11" t="s">
        <v>1</v>
      </c>
      <c r="C36" s="14">
        <v>33.979999999999997</v>
      </c>
      <c r="D36" s="14">
        <v>33.979999999999997</v>
      </c>
      <c r="E36" s="14">
        <v>33.979999999999997</v>
      </c>
      <c r="F36" s="14">
        <v>33.979999999999997</v>
      </c>
      <c r="G36" s="14">
        <v>33.979999999999997</v>
      </c>
      <c r="H36" s="14">
        <v>33.979999999999997</v>
      </c>
      <c r="I36" s="14">
        <v>33.979999999999997</v>
      </c>
      <c r="J36" s="14">
        <v>33.979999999999997</v>
      </c>
      <c r="K36" s="14">
        <v>33.979999999999997</v>
      </c>
      <c r="L36" s="14">
        <v>33.979999999999997</v>
      </c>
      <c r="M36" s="14">
        <v>33.979999999999997</v>
      </c>
      <c r="N36" s="14">
        <v>33.979999999999997</v>
      </c>
      <c r="O36" s="14">
        <v>33.979999999999997</v>
      </c>
      <c r="P36" s="14">
        <v>33.979999999999997</v>
      </c>
      <c r="Q36" s="14">
        <v>33.979999999999997</v>
      </c>
      <c r="R36" s="14">
        <v>33.979999999999997</v>
      </c>
      <c r="S36" s="14">
        <v>33.979999999999997</v>
      </c>
      <c r="T36" s="14">
        <v>33.979999999999997</v>
      </c>
      <c r="U36" s="14">
        <v>33.979999999999997</v>
      </c>
      <c r="V36" s="14">
        <v>33.979999999999997</v>
      </c>
      <c r="W36" s="14">
        <v>33.979999999999997</v>
      </c>
    </row>
    <row r="37" spans="1:23" ht="30" x14ac:dyDescent="0.25">
      <c r="A37" s="10" t="s">
        <v>9</v>
      </c>
      <c r="B37" s="11" t="s">
        <v>1</v>
      </c>
      <c r="C37" s="14">
        <f>9567.08430851298/8448</f>
        <v>1.1324673660645099</v>
      </c>
      <c r="D37" s="14">
        <f>11108.8181676406/8448</f>
        <v>1.3149642717377605</v>
      </c>
      <c r="E37" s="14">
        <f>10712.4108335053/8424</f>
        <v>1.2716537076810661</v>
      </c>
      <c r="F37" s="14">
        <f>8544.74733855202/8424</f>
        <v>1.0143337296476758</v>
      </c>
      <c r="G37" s="14">
        <f>10193.9667510729/8448</f>
        <v>1.2066722006478336</v>
      </c>
      <c r="H37" s="14">
        <v>0.8633004939273895</v>
      </c>
      <c r="I37" s="14">
        <v>0.8633004939273895</v>
      </c>
      <c r="J37" s="14">
        <v>0.8633004939273895</v>
      </c>
      <c r="K37" s="14">
        <v>0.8633004939273895</v>
      </c>
      <c r="L37" s="14">
        <v>0.8633004939273895</v>
      </c>
      <c r="M37" s="14">
        <v>0.8633004939273895</v>
      </c>
      <c r="N37" s="14">
        <v>0.8633004939273895</v>
      </c>
      <c r="O37" s="14">
        <v>0.8633004939273895</v>
      </c>
      <c r="P37" s="14">
        <v>0.8633004939273895</v>
      </c>
      <c r="Q37" s="14">
        <v>0.8633004939273895</v>
      </c>
      <c r="R37" s="14">
        <v>0.8633004939273895</v>
      </c>
      <c r="S37" s="14">
        <v>0.8633004939273895</v>
      </c>
      <c r="T37" s="14">
        <v>0.8633004939273895</v>
      </c>
      <c r="U37" s="14">
        <v>0.8633004939273895</v>
      </c>
      <c r="V37" s="14">
        <v>0.8633004939273895</v>
      </c>
      <c r="W37" s="14">
        <v>0.8633004939273895</v>
      </c>
    </row>
    <row r="38" spans="1:23" ht="30" x14ac:dyDescent="0.25">
      <c r="A38" s="10" t="s">
        <v>2</v>
      </c>
      <c r="B38" s="11" t="s">
        <v>1</v>
      </c>
      <c r="C38" s="14">
        <v>28.634681425847671</v>
      </c>
      <c r="D38" s="14">
        <v>28.556438577445128</v>
      </c>
      <c r="E38" s="14">
        <v>28.214214762001394</v>
      </c>
      <c r="F38" s="14">
        <v>28.099551248752064</v>
      </c>
      <c r="G38" s="14">
        <v>27.934708894509029</v>
      </c>
      <c r="H38" s="14">
        <v>29.352063527764084</v>
      </c>
      <c r="I38" s="14">
        <v>28.996840215918546</v>
      </c>
      <c r="J38" s="14">
        <v>28.996840215918546</v>
      </c>
      <c r="K38" s="14">
        <v>28.996840215918546</v>
      </c>
      <c r="L38" s="14">
        <v>28.996840215918546</v>
      </c>
      <c r="M38" s="14">
        <v>28.996840215918546</v>
      </c>
      <c r="N38" s="14">
        <v>28.996840215918546</v>
      </c>
      <c r="O38" s="14">
        <v>28.996840215918546</v>
      </c>
      <c r="P38" s="14">
        <v>28.996840215918546</v>
      </c>
      <c r="Q38" s="14">
        <v>28.996840215918546</v>
      </c>
      <c r="R38" s="14">
        <v>28.996840215918546</v>
      </c>
      <c r="S38" s="14">
        <v>28.996840215918546</v>
      </c>
      <c r="T38" s="14">
        <v>28.996840215918546</v>
      </c>
      <c r="U38" s="14">
        <v>28.996840215918546</v>
      </c>
      <c r="V38" s="14">
        <v>28.996840215918546</v>
      </c>
      <c r="W38" s="14">
        <v>28.996840215918546</v>
      </c>
    </row>
    <row r="39" spans="1:23" ht="30" x14ac:dyDescent="0.25">
      <c r="A39" s="10" t="s">
        <v>11</v>
      </c>
      <c r="B39" s="11" t="s">
        <v>3</v>
      </c>
      <c r="C39" s="12">
        <f>100-C38/C36*100</f>
        <v>15.730778617281715</v>
      </c>
      <c r="D39" s="12">
        <f t="shared" ref="D39:W39" si="9">100-D38/D36*100</f>
        <v>15.961040089920147</v>
      </c>
      <c r="E39" s="12">
        <f t="shared" si="9"/>
        <v>16.968173154792836</v>
      </c>
      <c r="F39" s="12">
        <f t="shared" si="9"/>
        <v>17.305617278540126</v>
      </c>
      <c r="G39" s="12">
        <f t="shared" si="9"/>
        <v>17.790733094440753</v>
      </c>
      <c r="H39" s="12">
        <f t="shared" si="9"/>
        <v>13.619589382683671</v>
      </c>
      <c r="I39" s="12">
        <f t="shared" si="9"/>
        <v>14.664978764218517</v>
      </c>
      <c r="J39" s="12">
        <f t="shared" si="9"/>
        <v>14.664978764218517</v>
      </c>
      <c r="K39" s="12">
        <f t="shared" si="9"/>
        <v>14.664978764218517</v>
      </c>
      <c r="L39" s="12">
        <f t="shared" si="9"/>
        <v>14.664978764218517</v>
      </c>
      <c r="M39" s="12">
        <f t="shared" si="9"/>
        <v>14.664978764218517</v>
      </c>
      <c r="N39" s="12">
        <f t="shared" si="9"/>
        <v>14.664978764218517</v>
      </c>
      <c r="O39" s="12">
        <f t="shared" si="9"/>
        <v>14.664978764218517</v>
      </c>
      <c r="P39" s="12">
        <f t="shared" si="9"/>
        <v>14.664978764218517</v>
      </c>
      <c r="Q39" s="12">
        <f t="shared" si="9"/>
        <v>14.664978764218517</v>
      </c>
      <c r="R39" s="12">
        <f t="shared" si="9"/>
        <v>14.664978764218517</v>
      </c>
      <c r="S39" s="12">
        <f t="shared" si="9"/>
        <v>14.664978764218517</v>
      </c>
      <c r="T39" s="12">
        <f t="shared" si="9"/>
        <v>14.664978764218517</v>
      </c>
      <c r="U39" s="12">
        <f t="shared" si="9"/>
        <v>14.664978764218517</v>
      </c>
      <c r="V39" s="12">
        <f t="shared" si="9"/>
        <v>14.664978764218517</v>
      </c>
      <c r="W39" s="12">
        <f t="shared" si="9"/>
        <v>14.664978764218517</v>
      </c>
    </row>
    <row r="40" spans="1:23" ht="30" x14ac:dyDescent="0.25">
      <c r="A40" s="10" t="s">
        <v>12</v>
      </c>
      <c r="B40" s="11" t="s">
        <v>13</v>
      </c>
      <c r="C40" s="15">
        <f>72030.9624034806/1000</f>
        <v>72.030962403480601</v>
      </c>
      <c r="D40" s="15">
        <f>79867.3522601071/1000</f>
        <v>79.867352260107097</v>
      </c>
      <c r="E40" s="15">
        <f>75299.8255183481/1000</f>
        <v>75.299825518348101</v>
      </c>
      <c r="F40" s="12">
        <f>75258.7404421283/1000</f>
        <v>75.2587404421283</v>
      </c>
      <c r="G40" s="12">
        <f>76567.6952276892/1000</f>
        <v>76.5676952276892</v>
      </c>
      <c r="H40" s="12">
        <f>77338.6227407561/1000</f>
        <v>77.338622740756094</v>
      </c>
      <c r="I40" s="12">
        <f>67.9+9.9048</f>
        <v>77.8048</v>
      </c>
      <c r="J40" s="12">
        <f t="shared" ref="J40:W41" si="10">I40</f>
        <v>77.8048</v>
      </c>
      <c r="K40" s="12">
        <f t="shared" si="10"/>
        <v>77.8048</v>
      </c>
      <c r="L40" s="12">
        <f t="shared" si="10"/>
        <v>77.8048</v>
      </c>
      <c r="M40" s="12">
        <f t="shared" si="10"/>
        <v>77.8048</v>
      </c>
      <c r="N40" s="12">
        <f t="shared" si="10"/>
        <v>77.8048</v>
      </c>
      <c r="O40" s="12">
        <f t="shared" si="10"/>
        <v>77.8048</v>
      </c>
      <c r="P40" s="12">
        <f t="shared" si="10"/>
        <v>77.8048</v>
      </c>
      <c r="Q40" s="12">
        <f t="shared" si="10"/>
        <v>77.8048</v>
      </c>
      <c r="R40" s="12">
        <f t="shared" si="10"/>
        <v>77.8048</v>
      </c>
      <c r="S40" s="12">
        <f t="shared" si="10"/>
        <v>77.8048</v>
      </c>
      <c r="T40" s="12">
        <f t="shared" si="10"/>
        <v>77.8048</v>
      </c>
      <c r="U40" s="12">
        <f t="shared" si="10"/>
        <v>77.8048</v>
      </c>
      <c r="V40" s="12">
        <f t="shared" si="10"/>
        <v>77.8048</v>
      </c>
      <c r="W40" s="12">
        <f t="shared" si="10"/>
        <v>77.8048</v>
      </c>
    </row>
    <row r="41" spans="1:23" ht="45" x14ac:dyDescent="0.25">
      <c r="A41" s="10" t="s">
        <v>14</v>
      </c>
      <c r="B41" s="11" t="s">
        <v>15</v>
      </c>
      <c r="C41" s="12">
        <v>170.59296123503299</v>
      </c>
      <c r="D41" s="12">
        <v>171.47464808146887</v>
      </c>
      <c r="E41" s="12">
        <v>171.61208612172325</v>
      </c>
      <c r="F41" s="12">
        <v>167.70427918621846</v>
      </c>
      <c r="G41" s="12">
        <v>166.43695912279139</v>
      </c>
      <c r="H41" s="12">
        <v>166.30624621990131</v>
      </c>
      <c r="I41" s="12">
        <v>166.38507861336811</v>
      </c>
      <c r="J41" s="12">
        <f t="shared" si="10"/>
        <v>166.38507861336811</v>
      </c>
      <c r="K41" s="12">
        <f t="shared" si="10"/>
        <v>166.38507861336811</v>
      </c>
      <c r="L41" s="12">
        <f t="shared" si="10"/>
        <v>166.38507861336811</v>
      </c>
      <c r="M41" s="12">
        <f t="shared" si="10"/>
        <v>166.38507861336811</v>
      </c>
      <c r="N41" s="12">
        <f t="shared" si="10"/>
        <v>166.38507861336811</v>
      </c>
      <c r="O41" s="12">
        <f t="shared" si="10"/>
        <v>166.38507861336811</v>
      </c>
      <c r="P41" s="12">
        <f t="shared" si="10"/>
        <v>166.38507861336811</v>
      </c>
      <c r="Q41" s="12">
        <f t="shared" si="10"/>
        <v>166.38507861336811</v>
      </c>
      <c r="R41" s="12">
        <f t="shared" si="10"/>
        <v>166.38507861336811</v>
      </c>
      <c r="S41" s="12">
        <f t="shared" si="10"/>
        <v>166.38507861336811</v>
      </c>
      <c r="T41" s="12">
        <f t="shared" si="10"/>
        <v>166.38507861336811</v>
      </c>
      <c r="U41" s="12">
        <f t="shared" si="10"/>
        <v>166.38507861336811</v>
      </c>
      <c r="V41" s="12">
        <f t="shared" si="10"/>
        <v>166.38507861336811</v>
      </c>
      <c r="W41" s="12">
        <f t="shared" si="10"/>
        <v>166.38507861336811</v>
      </c>
    </row>
    <row r="42" spans="1:23" ht="30" x14ac:dyDescent="0.25">
      <c r="A42" s="10" t="s">
        <v>16</v>
      </c>
      <c r="B42" s="11" t="s">
        <v>4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3" ht="30" x14ac:dyDescent="0.25">
      <c r="A43" s="10" t="s">
        <v>17</v>
      </c>
      <c r="B43" s="11" t="s">
        <v>5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3" ht="30" x14ac:dyDescent="0.25">
      <c r="A44" s="10" t="s">
        <v>18</v>
      </c>
      <c r="B44" s="11" t="s">
        <v>6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3" ht="45" x14ac:dyDescent="0.25">
      <c r="A45" s="10" t="s">
        <v>19</v>
      </c>
      <c r="B45" s="11" t="s">
        <v>20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3" ht="45" x14ac:dyDescent="0.25">
      <c r="A46" s="10" t="s">
        <v>21</v>
      </c>
      <c r="B46" s="11" t="s">
        <v>3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3" ht="30" x14ac:dyDescent="0.25">
      <c r="A47" s="10" t="s">
        <v>22</v>
      </c>
      <c r="B47" s="11" t="s">
        <v>3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1:23" x14ac:dyDescent="0.25">
      <c r="A48" s="21" t="s">
        <v>24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</row>
    <row r="49" spans="1:23" x14ac:dyDescent="0.25">
      <c r="A49" s="10" t="s">
        <v>8</v>
      </c>
      <c r="B49" s="11" t="s">
        <v>1</v>
      </c>
      <c r="C49" s="16">
        <v>12.04</v>
      </c>
      <c r="D49" s="16">
        <v>12.04</v>
      </c>
      <c r="E49" s="16">
        <v>12.04</v>
      </c>
      <c r="F49" s="16">
        <v>12.04</v>
      </c>
      <c r="G49" s="16">
        <v>12.04</v>
      </c>
      <c r="H49" s="16">
        <v>12.04</v>
      </c>
      <c r="I49" s="16">
        <v>12.04</v>
      </c>
      <c r="J49" s="16">
        <v>12.04</v>
      </c>
      <c r="K49" s="16">
        <v>12.04</v>
      </c>
      <c r="L49" s="16">
        <v>12.04</v>
      </c>
      <c r="M49" s="16">
        <v>12.04</v>
      </c>
      <c r="N49" s="16">
        <v>12.04</v>
      </c>
      <c r="O49" s="16">
        <v>12.04</v>
      </c>
      <c r="P49" s="16">
        <v>12.04</v>
      </c>
      <c r="Q49" s="16">
        <v>12.04</v>
      </c>
      <c r="R49" s="16">
        <v>12.04</v>
      </c>
      <c r="S49" s="16">
        <v>12.04</v>
      </c>
      <c r="T49" s="16">
        <v>12.04</v>
      </c>
      <c r="U49" s="16">
        <v>12.04</v>
      </c>
      <c r="V49" s="16">
        <v>12.04</v>
      </c>
      <c r="W49" s="16">
        <v>12.04</v>
      </c>
    </row>
    <row r="50" spans="1:23" ht="30" x14ac:dyDescent="0.25">
      <c r="A50" s="10" t="s">
        <v>9</v>
      </c>
      <c r="B50" s="11" t="s">
        <v>1</v>
      </c>
      <c r="C50" s="14">
        <f>222.959150808266/8448</f>
        <v>2.6391944934690579E-2</v>
      </c>
      <c r="D50" s="14">
        <f>246.468334800015/8448</f>
        <v>2.91747555397745E-2</v>
      </c>
      <c r="E50" s="14">
        <f>228.0121260487/8424</f>
        <v>2.7066966529997627E-2</v>
      </c>
      <c r="F50" s="14">
        <f>318.128101005179/8424</f>
        <v>3.7764494421317546E-2</v>
      </c>
      <c r="G50" s="14">
        <f>372.650456998449/8448</f>
        <v>4.4111086292430039E-2</v>
      </c>
      <c r="H50" s="14">
        <v>5.0104061488471033E-2</v>
      </c>
      <c r="I50" s="14">
        <v>5.0104061488471033E-2</v>
      </c>
      <c r="J50" s="14">
        <v>5.0104061488471033E-2</v>
      </c>
      <c r="K50" s="14">
        <v>5.0104061488471033E-2</v>
      </c>
      <c r="L50" s="14">
        <v>5.0104061488471033E-2</v>
      </c>
      <c r="M50" s="14">
        <v>5.0104061488471033E-2</v>
      </c>
      <c r="N50" s="14">
        <v>5.0104061488471033E-2</v>
      </c>
      <c r="O50" s="14">
        <v>5.0104061488471033E-2</v>
      </c>
      <c r="P50" s="14">
        <v>5.0104061488471033E-2</v>
      </c>
      <c r="Q50" s="14">
        <v>5.0104061488471033E-2</v>
      </c>
      <c r="R50" s="14">
        <v>5.0104061488471033E-2</v>
      </c>
      <c r="S50" s="14">
        <v>5.0104061488471033E-2</v>
      </c>
      <c r="T50" s="14">
        <v>5.0104061488471033E-2</v>
      </c>
      <c r="U50" s="14">
        <v>5.0104061488471033E-2</v>
      </c>
      <c r="V50" s="14">
        <v>5.0104061488471033E-2</v>
      </c>
      <c r="W50" s="14">
        <v>5.0104061488471033E-2</v>
      </c>
    </row>
    <row r="51" spans="1:23" ht="30" x14ac:dyDescent="0.25">
      <c r="A51" s="10" t="s">
        <v>2</v>
      </c>
      <c r="B51" s="11" t="s">
        <v>1</v>
      </c>
      <c r="C51" s="14">
        <v>6.0759999999999996</v>
      </c>
      <c r="D51" s="14">
        <v>6.0759999999999996</v>
      </c>
      <c r="E51" s="14">
        <v>6.0759999999999996</v>
      </c>
      <c r="F51" s="14">
        <v>6.0759999999999996</v>
      </c>
      <c r="G51" s="14">
        <v>6.0759999999999996</v>
      </c>
      <c r="H51" s="14">
        <v>6.0759999999999996</v>
      </c>
      <c r="I51" s="14">
        <v>6.0759999999999996</v>
      </c>
      <c r="J51" s="14">
        <v>6.0759999999999996</v>
      </c>
      <c r="K51" s="14">
        <v>6.0759999999999996</v>
      </c>
      <c r="L51" s="14">
        <v>6.0759999999999996</v>
      </c>
      <c r="M51" s="14">
        <v>6.0759999999999996</v>
      </c>
      <c r="N51" s="14">
        <v>6.0759999999999996</v>
      </c>
      <c r="O51" s="14">
        <v>6.0759999999999996</v>
      </c>
      <c r="P51" s="14">
        <v>6.0759999999999996</v>
      </c>
      <c r="Q51" s="14">
        <v>6.0759999999999996</v>
      </c>
      <c r="R51" s="14">
        <v>6.0759999999999996</v>
      </c>
      <c r="S51" s="14">
        <v>6.0759999999999996</v>
      </c>
      <c r="T51" s="14">
        <v>6.0759999999999996</v>
      </c>
      <c r="U51" s="14">
        <v>6.0759999999999996</v>
      </c>
      <c r="V51" s="14">
        <v>6.0759999999999996</v>
      </c>
      <c r="W51" s="14">
        <v>6.0759999999999996</v>
      </c>
    </row>
    <row r="52" spans="1:23" ht="30" x14ac:dyDescent="0.25">
      <c r="A52" s="10" t="s">
        <v>11</v>
      </c>
      <c r="B52" s="11" t="s">
        <v>3</v>
      </c>
      <c r="C52" s="12">
        <f>100-C51/C49*100</f>
        <v>49.534883720930232</v>
      </c>
      <c r="D52" s="12">
        <f t="shared" ref="D52:W52" si="11">100-D51/D49*100</f>
        <v>49.534883720930232</v>
      </c>
      <c r="E52" s="12">
        <f t="shared" si="11"/>
        <v>49.534883720930232</v>
      </c>
      <c r="F52" s="12">
        <f t="shared" si="11"/>
        <v>49.534883720930232</v>
      </c>
      <c r="G52" s="12">
        <f t="shared" si="11"/>
        <v>49.534883720930232</v>
      </c>
      <c r="H52" s="12">
        <f t="shared" si="11"/>
        <v>49.534883720930232</v>
      </c>
      <c r="I52" s="12">
        <f t="shared" si="11"/>
        <v>49.534883720930232</v>
      </c>
      <c r="J52" s="12">
        <f t="shared" si="11"/>
        <v>49.534883720930232</v>
      </c>
      <c r="K52" s="12">
        <f t="shared" si="11"/>
        <v>49.534883720930232</v>
      </c>
      <c r="L52" s="12">
        <f t="shared" si="11"/>
        <v>49.534883720930232</v>
      </c>
      <c r="M52" s="12">
        <f t="shared" si="11"/>
        <v>49.534883720930232</v>
      </c>
      <c r="N52" s="12">
        <f t="shared" si="11"/>
        <v>49.534883720930232</v>
      </c>
      <c r="O52" s="12">
        <f t="shared" si="11"/>
        <v>49.534883720930232</v>
      </c>
      <c r="P52" s="12">
        <f t="shared" si="11"/>
        <v>49.534883720930232</v>
      </c>
      <c r="Q52" s="12">
        <f t="shared" si="11"/>
        <v>49.534883720930232</v>
      </c>
      <c r="R52" s="12">
        <f t="shared" si="11"/>
        <v>49.534883720930232</v>
      </c>
      <c r="S52" s="12">
        <f t="shared" si="11"/>
        <v>49.534883720930232</v>
      </c>
      <c r="T52" s="12">
        <f t="shared" si="11"/>
        <v>49.534883720930232</v>
      </c>
      <c r="U52" s="12">
        <f t="shared" si="11"/>
        <v>49.534883720930232</v>
      </c>
      <c r="V52" s="12">
        <f t="shared" si="11"/>
        <v>49.534883720930232</v>
      </c>
      <c r="W52" s="12">
        <f t="shared" si="11"/>
        <v>49.534883720930232</v>
      </c>
    </row>
    <row r="53" spans="1:23" ht="30" x14ac:dyDescent="0.25">
      <c r="A53" s="10" t="s">
        <v>12</v>
      </c>
      <c r="B53" s="11" t="s">
        <v>13</v>
      </c>
      <c r="C53" s="12">
        <v>10.908307897999999</v>
      </c>
      <c r="D53" s="12">
        <v>10.819067950000001</v>
      </c>
      <c r="E53" s="12">
        <v>10.619661943999999</v>
      </c>
      <c r="F53" s="12">
        <v>9.838889</v>
      </c>
      <c r="G53" s="12">
        <v>10.201499505999999</v>
      </c>
      <c r="H53" s="12">
        <v>10.201499505999999</v>
      </c>
      <c r="I53" s="12">
        <v>12.89</v>
      </c>
      <c r="J53" s="12">
        <v>12.89</v>
      </c>
      <c r="K53" s="12">
        <v>12.89</v>
      </c>
      <c r="L53" s="12">
        <v>12.89</v>
      </c>
      <c r="M53" s="12">
        <v>12.89</v>
      </c>
      <c r="N53" s="12">
        <v>12.89</v>
      </c>
      <c r="O53" s="12">
        <v>12.89</v>
      </c>
      <c r="P53" s="12">
        <v>12.89</v>
      </c>
      <c r="Q53" s="12">
        <v>12.89</v>
      </c>
      <c r="R53" s="12">
        <v>12.89</v>
      </c>
      <c r="S53" s="12">
        <v>12.89</v>
      </c>
      <c r="T53" s="12">
        <v>12.89</v>
      </c>
      <c r="U53" s="12">
        <v>12.89</v>
      </c>
      <c r="V53" s="12">
        <v>12.89</v>
      </c>
      <c r="W53" s="12">
        <v>12.89</v>
      </c>
    </row>
    <row r="54" spans="1:23" ht="45" x14ac:dyDescent="0.25">
      <c r="A54" s="10" t="s">
        <v>14</v>
      </c>
      <c r="B54" s="11" t="s">
        <v>15</v>
      </c>
      <c r="C54" s="12">
        <v>157.68588067040767</v>
      </c>
      <c r="D54" s="12">
        <v>158.22390466902323</v>
      </c>
      <c r="E54" s="12">
        <v>157.41526014080333</v>
      </c>
      <c r="F54" s="12">
        <v>159.70165267991032</v>
      </c>
      <c r="G54" s="12">
        <v>161.13541786275488</v>
      </c>
      <c r="H54" s="12">
        <v>160.72075444719184</v>
      </c>
      <c r="I54" s="12">
        <v>160.72075444719184</v>
      </c>
      <c r="J54" s="12">
        <v>160.72075444719184</v>
      </c>
      <c r="K54" s="12">
        <v>160.72075444719184</v>
      </c>
      <c r="L54" s="12">
        <v>160.72075444719184</v>
      </c>
      <c r="M54" s="12">
        <v>160.72075444719184</v>
      </c>
      <c r="N54" s="12">
        <v>160.72075444719184</v>
      </c>
      <c r="O54" s="12">
        <v>160.72075444719184</v>
      </c>
      <c r="P54" s="12">
        <v>160.72075444719184</v>
      </c>
      <c r="Q54" s="12">
        <v>160.72075444719184</v>
      </c>
      <c r="R54" s="12">
        <v>160.72075444719184</v>
      </c>
      <c r="S54" s="12">
        <v>160.72075444719184</v>
      </c>
      <c r="T54" s="12">
        <v>160.72075444719184</v>
      </c>
      <c r="U54" s="12">
        <v>160.72075444719184</v>
      </c>
      <c r="V54" s="12">
        <v>160.72075444719184</v>
      </c>
      <c r="W54" s="12"/>
    </row>
    <row r="55" spans="1:23" ht="30" x14ac:dyDescent="0.25">
      <c r="A55" s="10" t="s">
        <v>16</v>
      </c>
      <c r="B55" s="11" t="s">
        <v>4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</row>
    <row r="56" spans="1:23" ht="30" x14ac:dyDescent="0.25">
      <c r="A56" s="10" t="s">
        <v>17</v>
      </c>
      <c r="B56" s="11" t="s">
        <v>5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</row>
    <row r="57" spans="1:23" ht="30" x14ac:dyDescent="0.25">
      <c r="A57" s="10" t="s">
        <v>18</v>
      </c>
      <c r="B57" s="11" t="s">
        <v>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</row>
    <row r="58" spans="1:23" ht="45" x14ac:dyDescent="0.25">
      <c r="A58" s="10" t="s">
        <v>19</v>
      </c>
      <c r="B58" s="11" t="s">
        <v>20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</row>
    <row r="59" spans="1:23" ht="45" x14ac:dyDescent="0.25">
      <c r="A59" s="10" t="s">
        <v>21</v>
      </c>
      <c r="B59" s="11" t="s">
        <v>3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</row>
    <row r="60" spans="1:23" ht="30" x14ac:dyDescent="0.25">
      <c r="A60" s="10" t="s">
        <v>22</v>
      </c>
      <c r="B60" s="11" t="s">
        <v>3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</row>
    <row r="61" spans="1:23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</row>
    <row r="62" spans="1:23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</row>
  </sheetData>
  <mergeCells count="6">
    <mergeCell ref="A3:W3"/>
    <mergeCell ref="A22:W22"/>
    <mergeCell ref="A35:W35"/>
    <mergeCell ref="A48:W48"/>
    <mergeCell ref="A6:W6"/>
    <mergeCell ref="A21:W21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dcterms:created xsi:type="dcterms:W3CDTF">2015-06-05T18:19:34Z</dcterms:created>
  <dcterms:modified xsi:type="dcterms:W3CDTF">2025-06-23T11:25:13Z</dcterms:modified>
</cp:coreProperties>
</file>