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\\Pto\энергокомплекс55\ОБРАЩЕНИЯ\АДМИНИСТРАЦИЯ\_ДГХ\_замечания к Схеме теплоснабжения\2025\Внесение корректировок\"/>
    </mc:Choice>
  </mc:AlternateContent>
  <xr:revisionPtr revIDLastSave="0" documentId="13_ncr:1_{1153D769-087D-45A7-B323-C260D2E87DC1}" xr6:coauthVersionLast="47" xr6:coauthVersionMax="47" xr10:uidLastSave="{00000000-0000-0000-0000-000000000000}"/>
  <bookViews>
    <workbookView xWindow="1905" yWindow="1905" windowWidth="32145" windowHeight="1888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6" i="1" l="1"/>
  <c r="E36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C36" i="1"/>
  <c r="G34" i="1"/>
  <c r="F34" i="1"/>
  <c r="E34" i="1"/>
  <c r="D34" i="1"/>
  <c r="C34" i="1"/>
  <c r="J25" i="1" l="1"/>
  <c r="K25" i="1" s="1"/>
  <c r="L25" i="1" s="1"/>
  <c r="M25" i="1" s="1"/>
  <c r="N25" i="1" s="1"/>
  <c r="O25" i="1" s="1"/>
  <c r="P25" i="1" s="1"/>
  <c r="Q25" i="1" s="1"/>
  <c r="R25" i="1" s="1"/>
  <c r="S25" i="1" s="1"/>
  <c r="T25" i="1" s="1"/>
  <c r="U25" i="1" s="1"/>
  <c r="V25" i="1" s="1"/>
  <c r="W25" i="1" s="1"/>
  <c r="I24" i="1"/>
  <c r="J24" i="1" s="1"/>
  <c r="K24" i="1" s="1"/>
  <c r="L24" i="1" s="1"/>
  <c r="M24" i="1" s="1"/>
  <c r="N24" i="1" s="1"/>
  <c r="O24" i="1" s="1"/>
  <c r="P24" i="1" s="1"/>
  <c r="Q24" i="1" s="1"/>
  <c r="R24" i="1" s="1"/>
  <c r="S24" i="1" s="1"/>
  <c r="T24" i="1" s="1"/>
  <c r="U24" i="1" s="1"/>
  <c r="V24" i="1" s="1"/>
  <c r="W24" i="1" s="1"/>
  <c r="H24" i="1"/>
  <c r="G24" i="1"/>
  <c r="F24" i="1"/>
  <c r="E24" i="1"/>
  <c r="D24" i="1"/>
  <c r="C24" i="1"/>
  <c r="D23" i="1" l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C23" i="1"/>
  <c r="G21" i="1"/>
  <c r="F21" i="1"/>
  <c r="E21" i="1"/>
  <c r="D21" i="1"/>
  <c r="C21" i="1"/>
  <c r="H10" i="1" l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  <c r="V10" i="1"/>
  <c r="W10" i="1"/>
  <c r="G10" i="1"/>
  <c r="J12" i="1"/>
  <c r="K12" i="1" s="1"/>
  <c r="L12" i="1" s="1"/>
  <c r="M12" i="1" s="1"/>
  <c r="N12" i="1" s="1"/>
  <c r="O12" i="1" s="1"/>
  <c r="P12" i="1" s="1"/>
  <c r="Q12" i="1" s="1"/>
  <c r="R12" i="1" s="1"/>
  <c r="S12" i="1" s="1"/>
  <c r="T12" i="1" s="1"/>
  <c r="U12" i="1" s="1"/>
  <c r="V12" i="1" s="1"/>
  <c r="W12" i="1" s="1"/>
  <c r="I11" i="1"/>
  <c r="J11" i="1" s="1"/>
  <c r="K11" i="1" s="1"/>
  <c r="L11" i="1" s="1"/>
  <c r="M11" i="1" s="1"/>
  <c r="N11" i="1" s="1"/>
  <c r="O11" i="1" s="1"/>
  <c r="P11" i="1" s="1"/>
  <c r="Q11" i="1" s="1"/>
  <c r="R11" i="1" s="1"/>
  <c r="S11" i="1" s="1"/>
  <c r="T11" i="1" s="1"/>
  <c r="U11" i="1" s="1"/>
  <c r="V11" i="1" s="1"/>
  <c r="W11" i="1" s="1"/>
  <c r="H11" i="1"/>
  <c r="G11" i="1"/>
</calcChain>
</file>

<file path=xl/sharedStrings.xml><?xml version="1.0" encoding="utf-8"?>
<sst xmlns="http://schemas.openxmlformats.org/spreadsheetml/2006/main" count="79" uniqueCount="27">
  <si>
    <t>Ед.изм.</t>
  </si>
  <si>
    <t>Гкал/ч</t>
  </si>
  <si>
    <t>Присоединенная тепловая нагрузка на коллекторах</t>
  </si>
  <si>
    <t>%</t>
  </si>
  <si>
    <t>час/год</t>
  </si>
  <si>
    <t>МВт/тыс.чел</t>
  </si>
  <si>
    <t>1/год</t>
  </si>
  <si>
    <t>Наименование показателя</t>
  </si>
  <si>
    <t>Установленная тепловая мощность</t>
  </si>
  <si>
    <t>Затраты тепла на собственные нужды котельной</t>
  </si>
  <si>
    <t>Котельная по ул. 22-го Партсъезда, 97 ООО "ТГКом"</t>
  </si>
  <si>
    <t>Доля резерва тепловой пощности котельной</t>
  </si>
  <si>
    <t>Отпуск тепловой энергии с коллекторов</t>
  </si>
  <si>
    <t>тыс. Гкал</t>
  </si>
  <si>
    <t>Удельный расход условного топлива на тепловую энергию, отпущенную с коллекторов котельной</t>
  </si>
  <si>
    <t>кг.у.т./Гкал</t>
  </si>
  <si>
    <t>Число часов использования установленной тепловой мощности</t>
  </si>
  <si>
    <t>Удельная установленная тепловая мощность котельной на одного жителя</t>
  </si>
  <si>
    <t>Частота отказов с прекращением теплоснабжения от котельной</t>
  </si>
  <si>
    <t>Относительный средневзвешенный остаточный парковый ресурс котлоагрегатов котельной</t>
  </si>
  <si>
    <t>час</t>
  </si>
  <si>
    <t>Доля автоматизированных котельных без обслуживающего персонала с УТМ меньше/равной 10 Гкал/ч</t>
  </si>
  <si>
    <t>Доля котельных, оборудованных приборами учета</t>
  </si>
  <si>
    <t>Котельная по ул. 30-я Северная, 65/1 ООО "ТГКом"</t>
  </si>
  <si>
    <t>Котельная по ул. Завертяева, 9 корп. 4 ООО "ТГКом"</t>
  </si>
  <si>
    <t>Таблица 15.17 - Индикаторы, характеризующие динамику функционирования котельных прочих теплоснабжающих организаций</t>
  </si>
  <si>
    <t>Приложение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</si>
</sst>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2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0" fillId="0" borderId="3" xfId="0" applyBorder="1"/>
    <xf numFmtId="0" fontId="0" fillId="0" borderId="4" xfId="0" applyBorder="1"/>
    <xf numFmtId="0" fontId="1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1" fillId="0" borderId="0" xfId="0" applyFont="1"/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4"/>
  <sheetViews>
    <sheetView tabSelected="1" view="pageBreakPreview" zoomScale="60" zoomScaleNormal="100" workbookViewId="0">
      <pane xSplit="23" ySplit="5" topLeftCell="X6" activePane="bottomRight" state="frozen"/>
      <selection pane="topRight" activeCell="X1" sqref="X1"/>
      <selection pane="bottomLeft" activeCell="A4" sqref="A4"/>
      <selection pane="bottomRight" activeCell="AE23" sqref="AE23"/>
    </sheetView>
  </sheetViews>
  <sheetFormatPr defaultRowHeight="15" x14ac:dyDescent="0.25"/>
  <cols>
    <col min="1" max="1" width="38.28515625" customWidth="1"/>
    <col min="2" max="2" width="13.28515625" customWidth="1"/>
  </cols>
  <sheetData>
    <row r="1" spans="1:23" x14ac:dyDescent="0.25">
      <c r="W1" s="17" t="s">
        <v>26</v>
      </c>
    </row>
    <row r="3" spans="1:23" x14ac:dyDescent="0.25">
      <c r="A3" s="16" t="s">
        <v>25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</row>
    <row r="5" spans="1:23" x14ac:dyDescent="0.25">
      <c r="A5" s="1" t="s">
        <v>7</v>
      </c>
      <c r="B5" s="1" t="s">
        <v>0</v>
      </c>
      <c r="C5" s="1">
        <v>2020</v>
      </c>
      <c r="D5" s="1">
        <v>2021</v>
      </c>
      <c r="E5" s="1">
        <v>2022</v>
      </c>
      <c r="F5" s="1">
        <v>2023</v>
      </c>
      <c r="G5" s="1">
        <v>2024</v>
      </c>
      <c r="H5" s="1">
        <v>2025</v>
      </c>
      <c r="I5" s="1">
        <v>2026</v>
      </c>
      <c r="J5" s="1">
        <v>2027</v>
      </c>
      <c r="K5" s="1">
        <v>2028</v>
      </c>
      <c r="L5" s="1">
        <v>2029</v>
      </c>
      <c r="M5" s="1">
        <v>2030</v>
      </c>
      <c r="N5" s="1">
        <v>2031</v>
      </c>
      <c r="O5" s="1">
        <v>2032</v>
      </c>
      <c r="P5" s="1">
        <v>2033</v>
      </c>
      <c r="Q5" s="1">
        <v>2034</v>
      </c>
      <c r="R5" s="1">
        <v>2035</v>
      </c>
      <c r="S5" s="1">
        <v>2036</v>
      </c>
      <c r="T5" s="1">
        <v>2037</v>
      </c>
      <c r="U5" s="1">
        <v>2038</v>
      </c>
      <c r="V5" s="1">
        <v>2039</v>
      </c>
      <c r="W5" s="1">
        <v>2040</v>
      </c>
    </row>
    <row r="6" spans="1:23" x14ac:dyDescent="0.25">
      <c r="A6" s="10" t="s">
        <v>10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2"/>
    </row>
    <row r="7" spans="1:23" x14ac:dyDescent="0.25">
      <c r="A7" s="4" t="s">
        <v>8</v>
      </c>
      <c r="B7" s="3" t="s">
        <v>1</v>
      </c>
      <c r="C7" s="2"/>
      <c r="D7" s="2"/>
      <c r="E7" s="2"/>
      <c r="F7" s="2"/>
      <c r="G7" s="5">
        <v>318.2</v>
      </c>
      <c r="H7" s="5">
        <v>318.2</v>
      </c>
      <c r="I7" s="5">
        <v>318.2</v>
      </c>
      <c r="J7" s="5">
        <v>318.2</v>
      </c>
      <c r="K7" s="5">
        <v>318.2</v>
      </c>
      <c r="L7" s="5">
        <v>318.2</v>
      </c>
      <c r="M7" s="5">
        <v>318.2</v>
      </c>
      <c r="N7" s="5">
        <v>318.2</v>
      </c>
      <c r="O7" s="5">
        <v>318.2</v>
      </c>
      <c r="P7" s="5">
        <v>318.2</v>
      </c>
      <c r="Q7" s="5">
        <v>318.2</v>
      </c>
      <c r="R7" s="5">
        <v>318.2</v>
      </c>
      <c r="S7" s="5">
        <v>318.2</v>
      </c>
      <c r="T7" s="5">
        <v>318.2</v>
      </c>
      <c r="U7" s="5">
        <v>318.2</v>
      </c>
      <c r="V7" s="5">
        <v>318.2</v>
      </c>
      <c r="W7" s="5">
        <v>318.2</v>
      </c>
    </row>
    <row r="8" spans="1:23" ht="30" x14ac:dyDescent="0.25">
      <c r="A8" s="4" t="s">
        <v>9</v>
      </c>
      <c r="B8" s="3" t="s">
        <v>1</v>
      </c>
      <c r="C8" s="2"/>
      <c r="D8" s="2"/>
      <c r="E8" s="2"/>
      <c r="F8" s="2"/>
      <c r="G8" s="5">
        <v>2.66</v>
      </c>
      <c r="H8" s="5">
        <v>2.6929011666584883</v>
      </c>
      <c r="I8" s="5">
        <v>2.6929011666584883</v>
      </c>
      <c r="J8" s="5">
        <v>2.6929011666584883</v>
      </c>
      <c r="K8" s="5">
        <v>2.6929011666584883</v>
      </c>
      <c r="L8" s="5">
        <v>2.6929011666584883</v>
      </c>
      <c r="M8" s="5">
        <v>2.6929011666584883</v>
      </c>
      <c r="N8" s="5">
        <v>2.6929011666584883</v>
      </c>
      <c r="O8" s="5">
        <v>2.6929011666584883</v>
      </c>
      <c r="P8" s="5">
        <v>2.6929011666584883</v>
      </c>
      <c r="Q8" s="5">
        <v>2.6929011666584883</v>
      </c>
      <c r="R8" s="5">
        <v>2.6929011666584883</v>
      </c>
      <c r="S8" s="5">
        <v>2.6929011666584883</v>
      </c>
      <c r="T8" s="5">
        <v>2.6929011666584883</v>
      </c>
      <c r="U8" s="5">
        <v>2.6929011666584883</v>
      </c>
      <c r="V8" s="5">
        <v>2.6929011666584883</v>
      </c>
      <c r="W8" s="5">
        <v>2.6929011666584883</v>
      </c>
    </row>
    <row r="9" spans="1:23" ht="30" x14ac:dyDescent="0.25">
      <c r="A9" s="4" t="s">
        <v>2</v>
      </c>
      <c r="B9" s="3" t="s">
        <v>1</v>
      </c>
      <c r="C9" s="2"/>
      <c r="D9" s="2"/>
      <c r="E9" s="2"/>
      <c r="F9" s="2"/>
      <c r="G9" s="6">
        <v>147.26473469459688</v>
      </c>
      <c r="H9" s="6">
        <v>145.54892869204556</v>
      </c>
      <c r="I9" s="6">
        <v>146.33759658461685</v>
      </c>
      <c r="J9" s="6">
        <v>146.33759658461685</v>
      </c>
      <c r="K9" s="6">
        <v>146.33759658461685</v>
      </c>
      <c r="L9" s="6">
        <v>146.33759658461685</v>
      </c>
      <c r="M9" s="6">
        <v>146.33759658461685</v>
      </c>
      <c r="N9" s="6">
        <v>146.33759658461685</v>
      </c>
      <c r="O9" s="6">
        <v>146.33759658461685</v>
      </c>
      <c r="P9" s="6">
        <v>146.33759658461685</v>
      </c>
      <c r="Q9" s="6">
        <v>146.33759658461685</v>
      </c>
      <c r="R9" s="6">
        <v>146.33759658461685</v>
      </c>
      <c r="S9" s="6">
        <v>146.33759658461685</v>
      </c>
      <c r="T9" s="6">
        <v>146.33759658461685</v>
      </c>
      <c r="U9" s="6">
        <v>146.33759658461685</v>
      </c>
      <c r="V9" s="6">
        <v>146.33759658461685</v>
      </c>
      <c r="W9" s="6">
        <v>146.33759658461685</v>
      </c>
    </row>
    <row r="10" spans="1:23" ht="30" x14ac:dyDescent="0.25">
      <c r="A10" s="4" t="s">
        <v>11</v>
      </c>
      <c r="B10" s="3" t="s">
        <v>3</v>
      </c>
      <c r="C10" s="2"/>
      <c r="D10" s="2"/>
      <c r="E10" s="2"/>
      <c r="F10" s="2"/>
      <c r="G10" s="2">
        <f>100-G9/G7*100</f>
        <v>53.71944227071122</v>
      </c>
      <c r="H10" s="2">
        <f t="shared" ref="H10:W10" si="0">100-H9/H7*100</f>
        <v>54.258664773084355</v>
      </c>
      <c r="I10" s="2">
        <f t="shared" si="0"/>
        <v>54.010811884155608</v>
      </c>
      <c r="J10" s="2">
        <f t="shared" si="0"/>
        <v>54.010811884155608</v>
      </c>
      <c r="K10" s="2">
        <f t="shared" si="0"/>
        <v>54.010811884155608</v>
      </c>
      <c r="L10" s="2">
        <f t="shared" si="0"/>
        <v>54.010811884155608</v>
      </c>
      <c r="M10" s="2">
        <f t="shared" si="0"/>
        <v>54.010811884155608</v>
      </c>
      <c r="N10" s="2">
        <f t="shared" si="0"/>
        <v>54.010811884155608</v>
      </c>
      <c r="O10" s="2">
        <f t="shared" si="0"/>
        <v>54.010811884155608</v>
      </c>
      <c r="P10" s="2">
        <f t="shared" si="0"/>
        <v>54.010811884155608</v>
      </c>
      <c r="Q10" s="2">
        <f t="shared" si="0"/>
        <v>54.010811884155608</v>
      </c>
      <c r="R10" s="2">
        <f t="shared" si="0"/>
        <v>54.010811884155608</v>
      </c>
      <c r="S10" s="2">
        <f t="shared" si="0"/>
        <v>54.010811884155608</v>
      </c>
      <c r="T10" s="2">
        <f t="shared" si="0"/>
        <v>54.010811884155608</v>
      </c>
      <c r="U10" s="2">
        <f t="shared" si="0"/>
        <v>54.010811884155608</v>
      </c>
      <c r="V10" s="2">
        <f t="shared" si="0"/>
        <v>54.010811884155608</v>
      </c>
      <c r="W10" s="2">
        <f t="shared" si="0"/>
        <v>54.010811884155608</v>
      </c>
    </row>
    <row r="11" spans="1:23" ht="30" x14ac:dyDescent="0.25">
      <c r="A11" s="4" t="s">
        <v>12</v>
      </c>
      <c r="B11" s="3" t="s">
        <v>13</v>
      </c>
      <c r="C11" s="2"/>
      <c r="D11" s="2"/>
      <c r="E11" s="2"/>
      <c r="F11" s="2"/>
      <c r="G11" s="2">
        <f>415772.980489491/1000</f>
        <v>415.77298048949103</v>
      </c>
      <c r="H11" s="2">
        <f>(400774.023906361+18402.367)/1000</f>
        <v>419.17639090636106</v>
      </c>
      <c r="I11" s="2">
        <f>347.6+72.5239</f>
        <v>420.12390000000005</v>
      </c>
      <c r="J11" s="2">
        <f>I11</f>
        <v>420.12390000000005</v>
      </c>
      <c r="K11" s="2">
        <f t="shared" ref="K11:W12" si="1">J11</f>
        <v>420.12390000000005</v>
      </c>
      <c r="L11" s="2">
        <f t="shared" si="1"/>
        <v>420.12390000000005</v>
      </c>
      <c r="M11" s="2">
        <f t="shared" si="1"/>
        <v>420.12390000000005</v>
      </c>
      <c r="N11" s="2">
        <f t="shared" si="1"/>
        <v>420.12390000000005</v>
      </c>
      <c r="O11" s="2">
        <f t="shared" si="1"/>
        <v>420.12390000000005</v>
      </c>
      <c r="P11" s="2">
        <f t="shared" si="1"/>
        <v>420.12390000000005</v>
      </c>
      <c r="Q11" s="2">
        <f t="shared" si="1"/>
        <v>420.12390000000005</v>
      </c>
      <c r="R11" s="2">
        <f t="shared" si="1"/>
        <v>420.12390000000005</v>
      </c>
      <c r="S11" s="2">
        <f t="shared" si="1"/>
        <v>420.12390000000005</v>
      </c>
      <c r="T11" s="2">
        <f t="shared" si="1"/>
        <v>420.12390000000005</v>
      </c>
      <c r="U11" s="2">
        <f t="shared" si="1"/>
        <v>420.12390000000005</v>
      </c>
      <c r="V11" s="2">
        <f t="shared" si="1"/>
        <v>420.12390000000005</v>
      </c>
      <c r="W11" s="2">
        <f t="shared" si="1"/>
        <v>420.12390000000005</v>
      </c>
    </row>
    <row r="12" spans="1:23" ht="45" x14ac:dyDescent="0.25">
      <c r="A12" s="4" t="s">
        <v>14</v>
      </c>
      <c r="B12" s="3" t="s">
        <v>15</v>
      </c>
      <c r="C12" s="2"/>
      <c r="D12" s="2"/>
      <c r="E12" s="2"/>
      <c r="F12" s="2"/>
      <c r="G12" s="2">
        <v>163.4</v>
      </c>
      <c r="H12" s="2">
        <v>163.23103919165584</v>
      </c>
      <c r="I12" s="2">
        <v>163.19939779776229</v>
      </c>
      <c r="J12" s="2">
        <f>I12</f>
        <v>163.19939779776229</v>
      </c>
      <c r="K12" s="2">
        <f t="shared" si="1"/>
        <v>163.19939779776229</v>
      </c>
      <c r="L12" s="2">
        <f t="shared" si="1"/>
        <v>163.19939779776229</v>
      </c>
      <c r="M12" s="2">
        <f t="shared" si="1"/>
        <v>163.19939779776229</v>
      </c>
      <c r="N12" s="2">
        <f t="shared" si="1"/>
        <v>163.19939779776229</v>
      </c>
      <c r="O12" s="2">
        <f t="shared" si="1"/>
        <v>163.19939779776229</v>
      </c>
      <c r="P12" s="2">
        <f t="shared" si="1"/>
        <v>163.19939779776229</v>
      </c>
      <c r="Q12" s="2">
        <f t="shared" si="1"/>
        <v>163.19939779776229</v>
      </c>
      <c r="R12" s="2">
        <f t="shared" si="1"/>
        <v>163.19939779776229</v>
      </c>
      <c r="S12" s="2">
        <f t="shared" si="1"/>
        <v>163.19939779776229</v>
      </c>
      <c r="T12" s="2">
        <f t="shared" si="1"/>
        <v>163.19939779776229</v>
      </c>
      <c r="U12" s="2">
        <f t="shared" si="1"/>
        <v>163.19939779776229</v>
      </c>
      <c r="V12" s="2">
        <f t="shared" si="1"/>
        <v>163.19939779776229</v>
      </c>
      <c r="W12" s="2">
        <f t="shared" si="1"/>
        <v>163.19939779776229</v>
      </c>
    </row>
    <row r="13" spans="1:23" ht="30" x14ac:dyDescent="0.25">
      <c r="A13" s="4" t="s">
        <v>16</v>
      </c>
      <c r="B13" s="3" t="s">
        <v>4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</row>
    <row r="14" spans="1:23" ht="30" x14ac:dyDescent="0.25">
      <c r="A14" s="4" t="s">
        <v>17</v>
      </c>
      <c r="B14" s="3" t="s">
        <v>5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</row>
    <row r="15" spans="1:23" ht="30" x14ac:dyDescent="0.25">
      <c r="A15" s="4" t="s">
        <v>18</v>
      </c>
      <c r="B15" s="3" t="s">
        <v>6</v>
      </c>
      <c r="C15" s="2"/>
      <c r="D15" s="2"/>
      <c r="E15" s="2"/>
      <c r="F15" s="2"/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</row>
    <row r="16" spans="1:23" ht="45" x14ac:dyDescent="0.25">
      <c r="A16" s="4" t="s">
        <v>19</v>
      </c>
      <c r="B16" s="3" t="s">
        <v>20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</row>
    <row r="17" spans="1:23" ht="45" x14ac:dyDescent="0.25">
      <c r="A17" s="4" t="s">
        <v>21</v>
      </c>
      <c r="B17" s="3" t="s">
        <v>3</v>
      </c>
      <c r="C17" s="2"/>
      <c r="D17" s="2"/>
      <c r="E17" s="2"/>
      <c r="F17" s="2"/>
      <c r="G17" s="2">
        <v>0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</row>
    <row r="18" spans="1:23" ht="30" x14ac:dyDescent="0.25">
      <c r="A18" s="4" t="s">
        <v>22</v>
      </c>
      <c r="B18" s="3" t="s">
        <v>3</v>
      </c>
      <c r="C18" s="2"/>
      <c r="D18" s="2"/>
      <c r="E18" s="2"/>
      <c r="F18" s="2"/>
      <c r="G18" s="2">
        <v>100</v>
      </c>
      <c r="H18" s="2">
        <v>100</v>
      </c>
      <c r="I18" s="2">
        <v>100</v>
      </c>
      <c r="J18" s="2">
        <v>100</v>
      </c>
      <c r="K18" s="2">
        <v>100</v>
      </c>
      <c r="L18" s="2">
        <v>100</v>
      </c>
      <c r="M18" s="2">
        <v>100</v>
      </c>
      <c r="N18" s="2">
        <v>100</v>
      </c>
      <c r="O18" s="2">
        <v>100</v>
      </c>
      <c r="P18" s="2">
        <v>100</v>
      </c>
      <c r="Q18" s="2">
        <v>100</v>
      </c>
      <c r="R18" s="2">
        <v>100</v>
      </c>
      <c r="S18" s="2">
        <v>100</v>
      </c>
      <c r="T18" s="2">
        <v>100</v>
      </c>
      <c r="U18" s="2">
        <v>100</v>
      </c>
      <c r="V18" s="2">
        <v>100</v>
      </c>
      <c r="W18" s="2">
        <v>100</v>
      </c>
    </row>
    <row r="19" spans="1:23" x14ac:dyDescent="0.25">
      <c r="A19" s="13" t="s">
        <v>23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5"/>
    </row>
    <row r="20" spans="1:23" x14ac:dyDescent="0.25">
      <c r="A20" s="4" t="s">
        <v>8</v>
      </c>
      <c r="B20" s="3" t="s">
        <v>1</v>
      </c>
      <c r="C20" s="6">
        <v>33.979999999999997</v>
      </c>
      <c r="D20" s="6">
        <v>33.979999999999997</v>
      </c>
      <c r="E20" s="6">
        <v>33.979999999999997</v>
      </c>
      <c r="F20" s="6">
        <v>33.979999999999997</v>
      </c>
      <c r="G20" s="6">
        <v>33.979999999999997</v>
      </c>
      <c r="H20" s="6">
        <v>33.979999999999997</v>
      </c>
      <c r="I20" s="6">
        <v>33.979999999999997</v>
      </c>
      <c r="J20" s="6">
        <v>33.979999999999997</v>
      </c>
      <c r="K20" s="6">
        <v>33.979999999999997</v>
      </c>
      <c r="L20" s="6">
        <v>33.979999999999997</v>
      </c>
      <c r="M20" s="6">
        <v>33.979999999999997</v>
      </c>
      <c r="N20" s="6">
        <v>33.979999999999997</v>
      </c>
      <c r="O20" s="6">
        <v>33.979999999999997</v>
      </c>
      <c r="P20" s="6">
        <v>33.979999999999997</v>
      </c>
      <c r="Q20" s="6">
        <v>33.979999999999997</v>
      </c>
      <c r="R20" s="6">
        <v>33.979999999999997</v>
      </c>
      <c r="S20" s="6">
        <v>33.979999999999997</v>
      </c>
      <c r="T20" s="6">
        <v>33.979999999999997</v>
      </c>
      <c r="U20" s="6">
        <v>33.979999999999997</v>
      </c>
      <c r="V20" s="6">
        <v>33.979999999999997</v>
      </c>
      <c r="W20" s="6">
        <v>33.979999999999997</v>
      </c>
    </row>
    <row r="21" spans="1:23" ht="30" x14ac:dyDescent="0.25">
      <c r="A21" s="4" t="s">
        <v>9</v>
      </c>
      <c r="B21" s="3" t="s">
        <v>1</v>
      </c>
      <c r="C21" s="6">
        <f>9567.08430851298/8448</f>
        <v>1.1324673660645099</v>
      </c>
      <c r="D21" s="6">
        <f>11108.8181676406/8448</f>
        <v>1.3149642717377605</v>
      </c>
      <c r="E21" s="6">
        <f>10712.4108335053/8424</f>
        <v>1.2716537076810661</v>
      </c>
      <c r="F21" s="6">
        <f>8544.74733855202/8424</f>
        <v>1.0143337296476758</v>
      </c>
      <c r="G21" s="6">
        <f>10193.9667510729/8448</f>
        <v>1.2066722006478336</v>
      </c>
      <c r="H21" s="6">
        <v>0.8633004939273895</v>
      </c>
      <c r="I21" s="6">
        <v>0.8633004939273895</v>
      </c>
      <c r="J21" s="6">
        <v>0.8633004939273895</v>
      </c>
      <c r="K21" s="6">
        <v>0.8633004939273895</v>
      </c>
      <c r="L21" s="6">
        <v>0.8633004939273895</v>
      </c>
      <c r="M21" s="6">
        <v>0.8633004939273895</v>
      </c>
      <c r="N21" s="6">
        <v>0.8633004939273895</v>
      </c>
      <c r="O21" s="6">
        <v>0.8633004939273895</v>
      </c>
      <c r="P21" s="6">
        <v>0.8633004939273895</v>
      </c>
      <c r="Q21" s="6">
        <v>0.8633004939273895</v>
      </c>
      <c r="R21" s="6">
        <v>0.8633004939273895</v>
      </c>
      <c r="S21" s="6">
        <v>0.8633004939273895</v>
      </c>
      <c r="T21" s="6">
        <v>0.8633004939273895</v>
      </c>
      <c r="U21" s="6">
        <v>0.8633004939273895</v>
      </c>
      <c r="V21" s="6">
        <v>0.8633004939273895</v>
      </c>
      <c r="W21" s="6">
        <v>0.8633004939273895</v>
      </c>
    </row>
    <row r="22" spans="1:23" ht="30" x14ac:dyDescent="0.25">
      <c r="A22" s="4" t="s">
        <v>2</v>
      </c>
      <c r="B22" s="3" t="s">
        <v>1</v>
      </c>
      <c r="C22" s="6">
        <v>28.634681425847671</v>
      </c>
      <c r="D22" s="6">
        <v>28.556438577445128</v>
      </c>
      <c r="E22" s="6">
        <v>28.214214762001394</v>
      </c>
      <c r="F22" s="6">
        <v>28.099551248752064</v>
      </c>
      <c r="G22" s="6">
        <v>27.934708894509029</v>
      </c>
      <c r="H22" s="6">
        <v>29.352063527764084</v>
      </c>
      <c r="I22" s="6">
        <v>28.996840215918546</v>
      </c>
      <c r="J22" s="6">
        <v>28.996840215918546</v>
      </c>
      <c r="K22" s="6">
        <v>28.996840215918546</v>
      </c>
      <c r="L22" s="6">
        <v>28.996840215918546</v>
      </c>
      <c r="M22" s="6">
        <v>28.996840215918546</v>
      </c>
      <c r="N22" s="6">
        <v>28.996840215918546</v>
      </c>
      <c r="O22" s="6">
        <v>28.996840215918546</v>
      </c>
      <c r="P22" s="6">
        <v>28.996840215918546</v>
      </c>
      <c r="Q22" s="6">
        <v>28.996840215918546</v>
      </c>
      <c r="R22" s="6">
        <v>28.996840215918546</v>
      </c>
      <c r="S22" s="6">
        <v>28.996840215918546</v>
      </c>
      <c r="T22" s="6">
        <v>28.996840215918546</v>
      </c>
      <c r="U22" s="6">
        <v>28.996840215918546</v>
      </c>
      <c r="V22" s="6">
        <v>28.996840215918546</v>
      </c>
      <c r="W22" s="6">
        <v>28.996840215918546</v>
      </c>
    </row>
    <row r="23" spans="1:23" ht="30" x14ac:dyDescent="0.25">
      <c r="A23" s="4" t="s">
        <v>11</v>
      </c>
      <c r="B23" s="3" t="s">
        <v>3</v>
      </c>
      <c r="C23" s="2">
        <f>100-C22/C20*100</f>
        <v>15.730778617281715</v>
      </c>
      <c r="D23" s="2">
        <f t="shared" ref="D23:W23" si="2">100-D22/D20*100</f>
        <v>15.961040089920147</v>
      </c>
      <c r="E23" s="2">
        <f t="shared" si="2"/>
        <v>16.968173154792836</v>
      </c>
      <c r="F23" s="2">
        <f t="shared" si="2"/>
        <v>17.305617278540126</v>
      </c>
      <c r="G23" s="2">
        <f t="shared" si="2"/>
        <v>17.790733094440753</v>
      </c>
      <c r="H23" s="2">
        <f t="shared" si="2"/>
        <v>13.619589382683671</v>
      </c>
      <c r="I23" s="2">
        <f t="shared" si="2"/>
        <v>14.664978764218517</v>
      </c>
      <c r="J23" s="2">
        <f t="shared" si="2"/>
        <v>14.664978764218517</v>
      </c>
      <c r="K23" s="2">
        <f t="shared" si="2"/>
        <v>14.664978764218517</v>
      </c>
      <c r="L23" s="2">
        <f t="shared" si="2"/>
        <v>14.664978764218517</v>
      </c>
      <c r="M23" s="2">
        <f t="shared" si="2"/>
        <v>14.664978764218517</v>
      </c>
      <c r="N23" s="2">
        <f t="shared" si="2"/>
        <v>14.664978764218517</v>
      </c>
      <c r="O23" s="2">
        <f t="shared" si="2"/>
        <v>14.664978764218517</v>
      </c>
      <c r="P23" s="2">
        <f t="shared" si="2"/>
        <v>14.664978764218517</v>
      </c>
      <c r="Q23" s="2">
        <f t="shared" si="2"/>
        <v>14.664978764218517</v>
      </c>
      <c r="R23" s="2">
        <f t="shared" si="2"/>
        <v>14.664978764218517</v>
      </c>
      <c r="S23" s="2">
        <f t="shared" si="2"/>
        <v>14.664978764218517</v>
      </c>
      <c r="T23" s="2">
        <f t="shared" si="2"/>
        <v>14.664978764218517</v>
      </c>
      <c r="U23" s="2">
        <f t="shared" si="2"/>
        <v>14.664978764218517</v>
      </c>
      <c r="V23" s="2">
        <f t="shared" si="2"/>
        <v>14.664978764218517</v>
      </c>
      <c r="W23" s="2">
        <f t="shared" si="2"/>
        <v>14.664978764218517</v>
      </c>
    </row>
    <row r="24" spans="1:23" ht="30" x14ac:dyDescent="0.25">
      <c r="A24" s="4" t="s">
        <v>12</v>
      </c>
      <c r="B24" s="3" t="s">
        <v>13</v>
      </c>
      <c r="C24" s="7">
        <f>72030.9624034806/1000</f>
        <v>72.030962403480601</v>
      </c>
      <c r="D24" s="7">
        <f>79867.3522601071/1000</f>
        <v>79.867352260107097</v>
      </c>
      <c r="E24" s="7">
        <f>75299.8255183481/1000</f>
        <v>75.299825518348101</v>
      </c>
      <c r="F24" s="2">
        <f>75258.7404421283/1000</f>
        <v>75.2587404421283</v>
      </c>
      <c r="G24" s="2">
        <f>76567.6952276892/1000</f>
        <v>76.5676952276892</v>
      </c>
      <c r="H24" s="2">
        <f>77338.6227407561/1000</f>
        <v>77.338622740756094</v>
      </c>
      <c r="I24" s="2">
        <f>67.9+9.9048</f>
        <v>77.8048</v>
      </c>
      <c r="J24" s="2">
        <f t="shared" ref="J24:W25" si="3">I24</f>
        <v>77.8048</v>
      </c>
      <c r="K24" s="2">
        <f t="shared" si="3"/>
        <v>77.8048</v>
      </c>
      <c r="L24" s="2">
        <f t="shared" si="3"/>
        <v>77.8048</v>
      </c>
      <c r="M24" s="2">
        <f t="shared" si="3"/>
        <v>77.8048</v>
      </c>
      <c r="N24" s="2">
        <f t="shared" si="3"/>
        <v>77.8048</v>
      </c>
      <c r="O24" s="2">
        <f t="shared" si="3"/>
        <v>77.8048</v>
      </c>
      <c r="P24" s="2">
        <f t="shared" si="3"/>
        <v>77.8048</v>
      </c>
      <c r="Q24" s="2">
        <f t="shared" si="3"/>
        <v>77.8048</v>
      </c>
      <c r="R24" s="2">
        <f t="shared" si="3"/>
        <v>77.8048</v>
      </c>
      <c r="S24" s="2">
        <f t="shared" si="3"/>
        <v>77.8048</v>
      </c>
      <c r="T24" s="2">
        <f t="shared" si="3"/>
        <v>77.8048</v>
      </c>
      <c r="U24" s="2">
        <f t="shared" si="3"/>
        <v>77.8048</v>
      </c>
      <c r="V24" s="2">
        <f t="shared" si="3"/>
        <v>77.8048</v>
      </c>
      <c r="W24" s="2">
        <f t="shared" si="3"/>
        <v>77.8048</v>
      </c>
    </row>
    <row r="25" spans="1:23" ht="45" x14ac:dyDescent="0.25">
      <c r="A25" s="4" t="s">
        <v>14</v>
      </c>
      <c r="B25" s="3" t="s">
        <v>15</v>
      </c>
      <c r="C25" s="2">
        <v>170.59296123503299</v>
      </c>
      <c r="D25" s="2">
        <v>171.47464808146887</v>
      </c>
      <c r="E25" s="2">
        <v>171.61208612172325</v>
      </c>
      <c r="F25" s="2">
        <v>167.70427918621846</v>
      </c>
      <c r="G25" s="2">
        <v>166.43695912279139</v>
      </c>
      <c r="H25" s="2">
        <v>166.30624621990131</v>
      </c>
      <c r="I25" s="2">
        <v>166.38507861336811</v>
      </c>
      <c r="J25" s="2">
        <f t="shared" si="3"/>
        <v>166.38507861336811</v>
      </c>
      <c r="K25" s="2">
        <f t="shared" si="3"/>
        <v>166.38507861336811</v>
      </c>
      <c r="L25" s="2">
        <f t="shared" si="3"/>
        <v>166.38507861336811</v>
      </c>
      <c r="M25" s="2">
        <f t="shared" si="3"/>
        <v>166.38507861336811</v>
      </c>
      <c r="N25" s="2">
        <f t="shared" si="3"/>
        <v>166.38507861336811</v>
      </c>
      <c r="O25" s="2">
        <f t="shared" si="3"/>
        <v>166.38507861336811</v>
      </c>
      <c r="P25" s="2">
        <f t="shared" si="3"/>
        <v>166.38507861336811</v>
      </c>
      <c r="Q25" s="2">
        <f t="shared" si="3"/>
        <v>166.38507861336811</v>
      </c>
      <c r="R25" s="2">
        <f t="shared" si="3"/>
        <v>166.38507861336811</v>
      </c>
      <c r="S25" s="2">
        <f t="shared" si="3"/>
        <v>166.38507861336811</v>
      </c>
      <c r="T25" s="2">
        <f t="shared" si="3"/>
        <v>166.38507861336811</v>
      </c>
      <c r="U25" s="2">
        <f t="shared" si="3"/>
        <v>166.38507861336811</v>
      </c>
      <c r="V25" s="2">
        <f t="shared" si="3"/>
        <v>166.38507861336811</v>
      </c>
      <c r="W25" s="2">
        <f t="shared" si="3"/>
        <v>166.38507861336811</v>
      </c>
    </row>
    <row r="26" spans="1:23" ht="30" x14ac:dyDescent="0.25">
      <c r="A26" s="4" t="s">
        <v>16</v>
      </c>
      <c r="B26" s="3" t="s">
        <v>4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</row>
    <row r="27" spans="1:23" ht="30" x14ac:dyDescent="0.25">
      <c r="A27" s="4" t="s">
        <v>17</v>
      </c>
      <c r="B27" s="3" t="s">
        <v>5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</row>
    <row r="28" spans="1:23" ht="30" x14ac:dyDescent="0.25">
      <c r="A28" s="4" t="s">
        <v>18</v>
      </c>
      <c r="B28" s="3" t="s">
        <v>6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</row>
    <row r="29" spans="1:23" ht="45" x14ac:dyDescent="0.25">
      <c r="A29" s="4" t="s">
        <v>19</v>
      </c>
      <c r="B29" s="3" t="s">
        <v>20</v>
      </c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</row>
    <row r="30" spans="1:23" ht="45" x14ac:dyDescent="0.25">
      <c r="A30" s="4" t="s">
        <v>21</v>
      </c>
      <c r="B30" s="3" t="s">
        <v>3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O30" s="2">
        <v>0</v>
      </c>
      <c r="P30" s="2">
        <v>0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</row>
    <row r="31" spans="1:23" ht="30" x14ac:dyDescent="0.25">
      <c r="A31" s="4" t="s">
        <v>22</v>
      </c>
      <c r="B31" s="3" t="s">
        <v>3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</row>
    <row r="32" spans="1:23" x14ac:dyDescent="0.25">
      <c r="A32" s="13" t="s">
        <v>24</v>
      </c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5"/>
    </row>
    <row r="33" spans="1:23" x14ac:dyDescent="0.25">
      <c r="A33" s="4" t="s">
        <v>8</v>
      </c>
      <c r="B33" s="3" t="s">
        <v>1</v>
      </c>
      <c r="C33" s="8">
        <v>12.04</v>
      </c>
      <c r="D33" s="8">
        <v>12.04</v>
      </c>
      <c r="E33" s="8">
        <v>12.04</v>
      </c>
      <c r="F33" s="8">
        <v>12.04</v>
      </c>
      <c r="G33" s="8">
        <v>12.04</v>
      </c>
      <c r="H33" s="8">
        <v>12.04</v>
      </c>
      <c r="I33" s="8">
        <v>12.04</v>
      </c>
      <c r="J33" s="8">
        <v>12.04</v>
      </c>
      <c r="K33" s="8">
        <v>12.04</v>
      </c>
      <c r="L33" s="8">
        <v>12.04</v>
      </c>
      <c r="M33" s="8">
        <v>12.04</v>
      </c>
      <c r="N33" s="8">
        <v>12.04</v>
      </c>
      <c r="O33" s="8">
        <v>12.04</v>
      </c>
      <c r="P33" s="8">
        <v>12.04</v>
      </c>
      <c r="Q33" s="8">
        <v>12.04</v>
      </c>
      <c r="R33" s="8">
        <v>12.04</v>
      </c>
      <c r="S33" s="8">
        <v>12.04</v>
      </c>
      <c r="T33" s="8">
        <v>12.04</v>
      </c>
      <c r="U33" s="8">
        <v>12.04</v>
      </c>
      <c r="V33" s="8">
        <v>12.04</v>
      </c>
      <c r="W33" s="8">
        <v>12.04</v>
      </c>
    </row>
    <row r="34" spans="1:23" ht="30" x14ac:dyDescent="0.25">
      <c r="A34" s="4" t="s">
        <v>9</v>
      </c>
      <c r="B34" s="3" t="s">
        <v>1</v>
      </c>
      <c r="C34" s="6">
        <f>222.959150808266/8448</f>
        <v>2.6391944934690579E-2</v>
      </c>
      <c r="D34" s="6">
        <f>246.468334800015/8448</f>
        <v>2.91747555397745E-2</v>
      </c>
      <c r="E34" s="6">
        <f>228.0121260487/8424</f>
        <v>2.7066966529997627E-2</v>
      </c>
      <c r="F34" s="6">
        <f>318.128101005179/8424</f>
        <v>3.7764494421317546E-2</v>
      </c>
      <c r="G34" s="6">
        <f>372.650456998449/8448</f>
        <v>4.4111086292430039E-2</v>
      </c>
      <c r="H34" s="6">
        <v>5.0104061488471033E-2</v>
      </c>
      <c r="I34" s="6">
        <v>5.0104061488471033E-2</v>
      </c>
      <c r="J34" s="6">
        <v>5.0104061488471033E-2</v>
      </c>
      <c r="K34" s="6">
        <v>5.0104061488471033E-2</v>
      </c>
      <c r="L34" s="6">
        <v>5.0104061488471033E-2</v>
      </c>
      <c r="M34" s="6">
        <v>5.0104061488471033E-2</v>
      </c>
      <c r="N34" s="6">
        <v>5.0104061488471033E-2</v>
      </c>
      <c r="O34" s="6">
        <v>5.0104061488471033E-2</v>
      </c>
      <c r="P34" s="6">
        <v>5.0104061488471033E-2</v>
      </c>
      <c r="Q34" s="6">
        <v>5.0104061488471033E-2</v>
      </c>
      <c r="R34" s="6">
        <v>5.0104061488471033E-2</v>
      </c>
      <c r="S34" s="6">
        <v>5.0104061488471033E-2</v>
      </c>
      <c r="T34" s="6">
        <v>5.0104061488471033E-2</v>
      </c>
      <c r="U34" s="6">
        <v>5.0104061488471033E-2</v>
      </c>
      <c r="V34" s="6">
        <v>5.0104061488471033E-2</v>
      </c>
      <c r="W34" s="6">
        <v>5.0104061488471033E-2</v>
      </c>
    </row>
    <row r="35" spans="1:23" ht="30" x14ac:dyDescent="0.25">
      <c r="A35" s="4" t="s">
        <v>2</v>
      </c>
      <c r="B35" s="3" t="s">
        <v>1</v>
      </c>
      <c r="C35" s="6">
        <v>6.0759999999999996</v>
      </c>
      <c r="D35" s="6">
        <v>6.0759999999999996</v>
      </c>
      <c r="E35" s="6">
        <v>6.0759999999999996</v>
      </c>
      <c r="F35" s="6">
        <v>6.0759999999999996</v>
      </c>
      <c r="G35" s="6">
        <v>6.0759999999999996</v>
      </c>
      <c r="H35" s="6">
        <v>6.0759999999999996</v>
      </c>
      <c r="I35" s="6">
        <v>6.0759999999999996</v>
      </c>
      <c r="J35" s="6">
        <v>6.0759999999999996</v>
      </c>
      <c r="K35" s="6">
        <v>6.0759999999999996</v>
      </c>
      <c r="L35" s="6">
        <v>6.0759999999999996</v>
      </c>
      <c r="M35" s="6">
        <v>6.0759999999999996</v>
      </c>
      <c r="N35" s="6">
        <v>6.0759999999999996</v>
      </c>
      <c r="O35" s="6">
        <v>6.0759999999999996</v>
      </c>
      <c r="P35" s="6">
        <v>6.0759999999999996</v>
      </c>
      <c r="Q35" s="6">
        <v>6.0759999999999996</v>
      </c>
      <c r="R35" s="6">
        <v>6.0759999999999996</v>
      </c>
      <c r="S35" s="6">
        <v>6.0759999999999996</v>
      </c>
      <c r="T35" s="6">
        <v>6.0759999999999996</v>
      </c>
      <c r="U35" s="6">
        <v>6.0759999999999996</v>
      </c>
      <c r="V35" s="6">
        <v>6.0759999999999996</v>
      </c>
      <c r="W35" s="6">
        <v>6.0759999999999996</v>
      </c>
    </row>
    <row r="36" spans="1:23" ht="30" x14ac:dyDescent="0.25">
      <c r="A36" s="4" t="s">
        <v>11</v>
      </c>
      <c r="B36" s="3" t="s">
        <v>3</v>
      </c>
      <c r="C36" s="2">
        <f>100-C35/C33*100</f>
        <v>49.534883720930232</v>
      </c>
      <c r="D36" s="2">
        <f t="shared" ref="D36:W36" si="4">100-D35/D33*100</f>
        <v>49.534883720930232</v>
      </c>
      <c r="E36" s="2">
        <f t="shared" si="4"/>
        <v>49.534883720930232</v>
      </c>
      <c r="F36" s="2">
        <f t="shared" si="4"/>
        <v>49.534883720930232</v>
      </c>
      <c r="G36" s="2">
        <f t="shared" si="4"/>
        <v>49.534883720930232</v>
      </c>
      <c r="H36" s="2">
        <f t="shared" si="4"/>
        <v>49.534883720930232</v>
      </c>
      <c r="I36" s="2">
        <f t="shared" si="4"/>
        <v>49.534883720930232</v>
      </c>
      <c r="J36" s="2">
        <f t="shared" si="4"/>
        <v>49.534883720930232</v>
      </c>
      <c r="K36" s="2">
        <f t="shared" si="4"/>
        <v>49.534883720930232</v>
      </c>
      <c r="L36" s="2">
        <f t="shared" si="4"/>
        <v>49.534883720930232</v>
      </c>
      <c r="M36" s="2">
        <f t="shared" si="4"/>
        <v>49.534883720930232</v>
      </c>
      <c r="N36" s="2">
        <f t="shared" si="4"/>
        <v>49.534883720930232</v>
      </c>
      <c r="O36" s="2">
        <f t="shared" si="4"/>
        <v>49.534883720930232</v>
      </c>
      <c r="P36" s="2">
        <f t="shared" si="4"/>
        <v>49.534883720930232</v>
      </c>
      <c r="Q36" s="2">
        <f t="shared" si="4"/>
        <v>49.534883720930232</v>
      </c>
      <c r="R36" s="2">
        <f t="shared" si="4"/>
        <v>49.534883720930232</v>
      </c>
      <c r="S36" s="2">
        <f t="shared" si="4"/>
        <v>49.534883720930232</v>
      </c>
      <c r="T36" s="2">
        <f t="shared" si="4"/>
        <v>49.534883720930232</v>
      </c>
      <c r="U36" s="2">
        <f t="shared" si="4"/>
        <v>49.534883720930232</v>
      </c>
      <c r="V36" s="2">
        <f t="shared" si="4"/>
        <v>49.534883720930232</v>
      </c>
      <c r="W36" s="2">
        <f t="shared" si="4"/>
        <v>49.534883720930232</v>
      </c>
    </row>
    <row r="37" spans="1:23" ht="30" x14ac:dyDescent="0.25">
      <c r="A37" s="4" t="s">
        <v>12</v>
      </c>
      <c r="B37" s="3" t="s">
        <v>13</v>
      </c>
      <c r="C37" s="2">
        <v>10.908307897999999</v>
      </c>
      <c r="D37" s="2">
        <v>10.819067950000001</v>
      </c>
      <c r="E37" s="2">
        <v>10.619661943999999</v>
      </c>
      <c r="F37" s="2">
        <v>9.838889</v>
      </c>
      <c r="G37" s="2">
        <v>10.201499505999999</v>
      </c>
      <c r="H37" s="2">
        <v>10.201499505999999</v>
      </c>
      <c r="I37" s="2">
        <v>12.89</v>
      </c>
      <c r="J37" s="2">
        <v>12.89</v>
      </c>
      <c r="K37" s="2">
        <v>12.89</v>
      </c>
      <c r="L37" s="2">
        <v>12.89</v>
      </c>
      <c r="M37" s="2">
        <v>12.89</v>
      </c>
      <c r="N37" s="2">
        <v>12.89</v>
      </c>
      <c r="O37" s="2">
        <v>12.89</v>
      </c>
      <c r="P37" s="2">
        <v>12.89</v>
      </c>
      <c r="Q37" s="2">
        <v>12.89</v>
      </c>
      <c r="R37" s="2">
        <v>12.89</v>
      </c>
      <c r="S37" s="2">
        <v>12.89</v>
      </c>
      <c r="T37" s="2">
        <v>12.89</v>
      </c>
      <c r="U37" s="2">
        <v>12.89</v>
      </c>
      <c r="V37" s="2">
        <v>12.89</v>
      </c>
      <c r="W37" s="2">
        <v>12.89</v>
      </c>
    </row>
    <row r="38" spans="1:23" ht="45" x14ac:dyDescent="0.25">
      <c r="A38" s="4" t="s">
        <v>14</v>
      </c>
      <c r="B38" s="3" t="s">
        <v>15</v>
      </c>
      <c r="C38" s="2">
        <v>157.68588067040767</v>
      </c>
      <c r="D38" s="2">
        <v>158.22390466902323</v>
      </c>
      <c r="E38" s="2">
        <v>157.41526014080333</v>
      </c>
      <c r="F38" s="2">
        <v>159.70165267991032</v>
      </c>
      <c r="G38" s="2">
        <v>161.13541786275488</v>
      </c>
      <c r="H38" s="2">
        <v>160.72075444719184</v>
      </c>
      <c r="I38" s="2">
        <v>160.72075444719184</v>
      </c>
      <c r="J38" s="2">
        <v>160.72075444719184</v>
      </c>
      <c r="K38" s="2">
        <v>160.72075444719184</v>
      </c>
      <c r="L38" s="2">
        <v>160.72075444719184</v>
      </c>
      <c r="M38" s="2">
        <v>160.72075444719184</v>
      </c>
      <c r="N38" s="2">
        <v>160.72075444719184</v>
      </c>
      <c r="O38" s="2">
        <v>160.72075444719184</v>
      </c>
      <c r="P38" s="2">
        <v>160.72075444719184</v>
      </c>
      <c r="Q38" s="2">
        <v>160.72075444719184</v>
      </c>
      <c r="R38" s="2">
        <v>160.72075444719184</v>
      </c>
      <c r="S38" s="2">
        <v>160.72075444719184</v>
      </c>
      <c r="T38" s="2">
        <v>160.72075444719184</v>
      </c>
      <c r="U38" s="2">
        <v>160.72075444719184</v>
      </c>
      <c r="V38" s="2">
        <v>160.72075444719184</v>
      </c>
      <c r="W38" s="2"/>
    </row>
    <row r="39" spans="1:23" ht="30" x14ac:dyDescent="0.25">
      <c r="A39" s="4" t="s">
        <v>16</v>
      </c>
      <c r="B39" s="3" t="s">
        <v>4</v>
      </c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:23" ht="30" x14ac:dyDescent="0.25">
      <c r="A40" s="4" t="s">
        <v>17</v>
      </c>
      <c r="B40" s="3" t="s">
        <v>5</v>
      </c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:23" ht="30" x14ac:dyDescent="0.25">
      <c r="A41" s="4" t="s">
        <v>18</v>
      </c>
      <c r="B41" s="3" t="s">
        <v>6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0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  <c r="N41" s="2">
        <v>0</v>
      </c>
      <c r="O41" s="2">
        <v>0</v>
      </c>
      <c r="P41" s="2">
        <v>0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</row>
    <row r="42" spans="1:23" ht="45" x14ac:dyDescent="0.25">
      <c r="A42" s="4" t="s">
        <v>19</v>
      </c>
      <c r="B42" s="3" t="s">
        <v>20</v>
      </c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</row>
    <row r="43" spans="1:23" ht="45" x14ac:dyDescent="0.25">
      <c r="A43" s="4" t="s">
        <v>21</v>
      </c>
      <c r="B43" s="3" t="s">
        <v>3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2">
        <v>0</v>
      </c>
      <c r="O43" s="2">
        <v>0</v>
      </c>
      <c r="P43" s="2">
        <v>0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</row>
    <row r="44" spans="1:23" ht="30" x14ac:dyDescent="0.25">
      <c r="A44" s="4" t="s">
        <v>22</v>
      </c>
      <c r="B44" s="3" t="s">
        <v>3</v>
      </c>
      <c r="C44" s="2">
        <v>100</v>
      </c>
      <c r="D44" s="2">
        <v>100</v>
      </c>
      <c r="E44" s="2">
        <v>100</v>
      </c>
      <c r="F44" s="2">
        <v>100</v>
      </c>
      <c r="G44" s="2">
        <v>100</v>
      </c>
      <c r="H44" s="2">
        <v>100</v>
      </c>
      <c r="I44" s="2">
        <v>100</v>
      </c>
      <c r="J44" s="2">
        <v>100</v>
      </c>
      <c r="K44" s="2">
        <v>100</v>
      </c>
      <c r="L44" s="2">
        <v>100</v>
      </c>
      <c r="M44" s="2">
        <v>100</v>
      </c>
      <c r="N44" s="2">
        <v>100</v>
      </c>
      <c r="O44" s="2">
        <v>100</v>
      </c>
      <c r="P44" s="2">
        <v>100</v>
      </c>
      <c r="Q44" s="2">
        <v>100</v>
      </c>
      <c r="R44" s="2">
        <v>100</v>
      </c>
      <c r="S44" s="2">
        <v>100</v>
      </c>
      <c r="T44" s="2">
        <v>100</v>
      </c>
      <c r="U44" s="2">
        <v>100</v>
      </c>
      <c r="V44" s="2">
        <v>100</v>
      </c>
      <c r="W44" s="2">
        <v>100</v>
      </c>
    </row>
  </sheetData>
  <mergeCells count="4">
    <mergeCell ref="A3:W3"/>
    <mergeCell ref="A6:W6"/>
    <mergeCell ref="A19:W19"/>
    <mergeCell ref="A32:W32"/>
  </mergeCells>
  <pageMargins left="0.7" right="0.7" top="0.75" bottom="0.75" header="0.3" footer="0.3"/>
  <pageSetup paperSize="9" scale="53" orientation="landscape" r:id="rId1"/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Макеев Владимир Игоревич</dc:creator>
  <cp:lastModifiedBy>Матвеев Александр Владимирович</cp:lastModifiedBy>
  <cp:lastPrinted>2025-06-23T11:23:46Z</cp:lastPrinted>
  <dcterms:created xsi:type="dcterms:W3CDTF">2015-06-05T18:19:34Z</dcterms:created>
  <dcterms:modified xsi:type="dcterms:W3CDTF">2025-06-23T11:24:13Z</dcterms:modified>
</cp:coreProperties>
</file>